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Objects="none" defaultThemeVersion="124226"/>
  <bookViews>
    <workbookView xWindow="-15" yWindow="-15" windowWidth="14415" windowHeight="13380"/>
  </bookViews>
  <sheets>
    <sheet name="Cons" sheetId="1" r:id="rId1"/>
    <sheet name="Fertigkeiten" sheetId="4" r:id="rId2"/>
    <sheet name="Magie" sheetId="7" r:id="rId3"/>
    <sheet name="Start-EP" sheetId="6" r:id="rId4"/>
    <sheet name="Konfiguration" sheetId="3" r:id="rId5"/>
    <sheet name="Info" sheetId="5" r:id="rId6"/>
  </sheets>
  <definedNames>
    <definedName name="_xlnm.Print_Area" localSheetId="1">Fertigkeiten!$A$1:$L$48</definedName>
    <definedName name="_xlnm.Print_Area" localSheetId="4">Konfiguration!$A$1:$K$95</definedName>
    <definedName name="_xlnm.Print_Area" localSheetId="2">Magie!$A$1:$L$54</definedName>
    <definedName name="_xlnm.Print_Area" localSheetId="3">'Start-EP'!$A$1:$I$50</definedName>
  </definedNames>
  <calcPr calcId="145621"/>
</workbook>
</file>

<file path=xl/calcChain.xml><?xml version="1.0" encoding="utf-8"?>
<calcChain xmlns="http://schemas.openxmlformats.org/spreadsheetml/2006/main">
  <c r="T40" i="7" l="1"/>
  <c r="T41" i="7"/>
  <c r="T42" i="7"/>
  <c r="T43" i="7"/>
  <c r="T44" i="7"/>
  <c r="T45" i="7"/>
  <c r="T46" i="7"/>
  <c r="T47" i="7"/>
  <c r="T48" i="7"/>
  <c r="T49" i="7"/>
  <c r="O54" i="7"/>
  <c r="O53" i="7"/>
  <c r="O45" i="7"/>
  <c r="O46" i="7"/>
  <c r="O47" i="7"/>
  <c r="O49" i="7"/>
  <c r="O50" i="7"/>
  <c r="O51" i="7"/>
  <c r="O52" i="7"/>
  <c r="O44" i="7"/>
  <c r="D45" i="7"/>
  <c r="E45" i="7"/>
  <c r="S44" i="7"/>
  <c r="U32" i="7"/>
  <c r="U33" i="7"/>
  <c r="U34" i="7"/>
  <c r="P34" i="7"/>
  <c r="P35" i="7"/>
  <c r="P36" i="7"/>
  <c r="G33" i="7"/>
  <c r="H33" i="7"/>
  <c r="G34" i="7"/>
  <c r="H34" i="7"/>
  <c r="G35" i="7"/>
  <c r="H35" i="7"/>
  <c r="S39" i="7"/>
  <c r="N39" i="7"/>
  <c r="G15" i="7" l="1"/>
  <c r="H15" i="7"/>
  <c r="G39" i="7"/>
  <c r="H39" i="7"/>
  <c r="D54" i="7"/>
  <c r="E54" i="7"/>
  <c r="D53" i="7"/>
  <c r="O36" i="7" l="1"/>
  <c r="O37" i="7"/>
  <c r="O38" i="7"/>
  <c r="D34" i="7"/>
  <c r="E34" i="7"/>
  <c r="O34" i="7" s="1"/>
  <c r="D35" i="7"/>
  <c r="E35" i="7"/>
  <c r="O35" i="7" s="1"/>
  <c r="D36" i="7"/>
  <c r="E36" i="7"/>
  <c r="D37" i="7"/>
  <c r="E37" i="7"/>
  <c r="D38" i="7"/>
  <c r="E38" i="7"/>
  <c r="H29" i="3"/>
  <c r="O5" i="7"/>
  <c r="O4" i="7"/>
  <c r="O3" i="7"/>
  <c r="V28" i="7"/>
  <c r="V29" i="7"/>
  <c r="V30" i="7"/>
  <c r="V31" i="7"/>
  <c r="V32" i="7"/>
  <c r="V33" i="7"/>
  <c r="V34" i="7"/>
  <c r="V35" i="7"/>
  <c r="V36" i="7"/>
  <c r="V37" i="7"/>
  <c r="V38" i="7"/>
  <c r="V39" i="7"/>
  <c r="V40" i="7"/>
  <c r="V41" i="7"/>
  <c r="V42" i="7"/>
  <c r="V43" i="7"/>
  <c r="V44" i="7"/>
  <c r="V45" i="7"/>
  <c r="V27" i="7"/>
  <c r="V9" i="7"/>
  <c r="V10" i="7"/>
  <c r="V11" i="7"/>
  <c r="V12" i="7"/>
  <c r="V13" i="7"/>
  <c r="V14" i="7"/>
  <c r="V15" i="7"/>
  <c r="V16" i="7"/>
  <c r="V17" i="7"/>
  <c r="V18" i="7"/>
  <c r="V19" i="7"/>
  <c r="V20" i="7"/>
  <c r="V21" i="7"/>
  <c r="V22" i="7"/>
  <c r="V23" i="7"/>
  <c r="V24" i="7"/>
  <c r="V25" i="7"/>
  <c r="V8" i="7"/>
  <c r="U35" i="7"/>
  <c r="U36" i="7"/>
  <c r="U37" i="7"/>
  <c r="U38" i="7"/>
  <c r="U39" i="7"/>
  <c r="U40" i="7"/>
  <c r="U41" i="7"/>
  <c r="U42" i="7"/>
  <c r="U43" i="7"/>
  <c r="U44" i="7"/>
  <c r="U45" i="7"/>
  <c r="U31" i="7"/>
  <c r="U9" i="7"/>
  <c r="U10" i="7"/>
  <c r="U11" i="7"/>
  <c r="U12" i="7"/>
  <c r="U13" i="7"/>
  <c r="U14" i="7"/>
  <c r="U15" i="7"/>
  <c r="U16" i="7"/>
  <c r="U17" i="7"/>
  <c r="U18" i="7"/>
  <c r="U19" i="7"/>
  <c r="U20" i="7"/>
  <c r="U21" i="7"/>
  <c r="U22" i="7"/>
  <c r="U23" i="7"/>
  <c r="U24" i="7"/>
  <c r="U25" i="7"/>
  <c r="U26" i="7"/>
  <c r="U27" i="7"/>
  <c r="U28" i="7"/>
  <c r="U29" i="7"/>
  <c r="U8" i="7"/>
  <c r="T9" i="7"/>
  <c r="T10" i="7"/>
  <c r="T11" i="7"/>
  <c r="T12" i="7"/>
  <c r="T13" i="7"/>
  <c r="T14" i="7"/>
  <c r="T15" i="7"/>
  <c r="T16" i="7"/>
  <c r="T17" i="7"/>
  <c r="T18" i="7"/>
  <c r="T19" i="7"/>
  <c r="T20" i="7"/>
  <c r="T21" i="7"/>
  <c r="T22" i="7"/>
  <c r="T23" i="7"/>
  <c r="T24" i="7"/>
  <c r="T25" i="7"/>
  <c r="T26" i="7"/>
  <c r="T27" i="7"/>
  <c r="T28" i="7"/>
  <c r="T29" i="7"/>
  <c r="T30" i="7"/>
  <c r="T31" i="7"/>
  <c r="T8" i="7"/>
  <c r="T34" i="7"/>
  <c r="T35" i="7"/>
  <c r="T36" i="7"/>
  <c r="T37" i="7"/>
  <c r="T38" i="7"/>
  <c r="T39" i="7"/>
  <c r="T33" i="7"/>
  <c r="S42" i="7"/>
  <c r="S43" i="7"/>
  <c r="S45" i="7"/>
  <c r="S46" i="7"/>
  <c r="S47" i="7"/>
  <c r="S48" i="7"/>
  <c r="S49" i="7"/>
  <c r="S50" i="7"/>
  <c r="S51" i="7"/>
  <c r="S52" i="7"/>
  <c r="S41"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9" i="7"/>
  <c r="S8" i="7"/>
  <c r="N8" i="7"/>
  <c r="N4" i="7"/>
  <c r="N3" i="7"/>
  <c r="S5" i="7" l="1"/>
  <c r="H3" i="1"/>
  <c r="P33" i="7"/>
  <c r="O16" i="7"/>
  <c r="E38" i="4"/>
  <c r="K9" i="7"/>
  <c r="K10" i="7"/>
  <c r="K11" i="7"/>
  <c r="K12" i="7"/>
  <c r="K13" i="7"/>
  <c r="K14" i="7"/>
  <c r="Q14" i="7" s="1"/>
  <c r="K15" i="7"/>
  <c r="K16" i="7"/>
  <c r="K17" i="7"/>
  <c r="K18" i="7"/>
  <c r="K19" i="7"/>
  <c r="K20" i="7"/>
  <c r="K21" i="7"/>
  <c r="K22" i="7"/>
  <c r="K23" i="7"/>
  <c r="K24" i="7"/>
  <c r="K25" i="7"/>
  <c r="K8" i="7"/>
  <c r="H9" i="7"/>
  <c r="H10" i="7"/>
  <c r="P10" i="7" s="1"/>
  <c r="H11" i="7"/>
  <c r="H12" i="7"/>
  <c r="H13" i="7"/>
  <c r="H14" i="7"/>
  <c r="H16" i="7"/>
  <c r="H17" i="7"/>
  <c r="H18" i="7"/>
  <c r="H19" i="7"/>
  <c r="H20" i="7"/>
  <c r="H21" i="7"/>
  <c r="P20" i="7" s="1"/>
  <c r="H22" i="7"/>
  <c r="H23" i="7"/>
  <c r="H24" i="7"/>
  <c r="H25" i="7"/>
  <c r="H26" i="7"/>
  <c r="H27" i="7"/>
  <c r="H28" i="7"/>
  <c r="H29" i="7"/>
  <c r="H30" i="7"/>
  <c r="H8" i="7"/>
  <c r="P8" i="7" s="1"/>
  <c r="H36" i="7"/>
  <c r="H37" i="7"/>
  <c r="H38" i="7"/>
  <c r="H40" i="7"/>
  <c r="H41" i="7"/>
  <c r="H42" i="7"/>
  <c r="H43" i="7"/>
  <c r="H44" i="7"/>
  <c r="H45" i="7"/>
  <c r="H46" i="7"/>
  <c r="H47" i="7"/>
  <c r="H32" i="7"/>
  <c r="E39" i="7"/>
  <c r="E40" i="7"/>
  <c r="E41" i="7"/>
  <c r="E42" i="7"/>
  <c r="E43" i="7"/>
  <c r="E44" i="7"/>
  <c r="E46" i="7"/>
  <c r="E47" i="7"/>
  <c r="E48" i="7"/>
  <c r="O48" i="7" s="1"/>
  <c r="E49" i="7"/>
  <c r="E50" i="7"/>
  <c r="E51" i="7"/>
  <c r="E52" i="7"/>
  <c r="E53" i="7"/>
  <c r="E33" i="7"/>
  <c r="O33" i="7" s="1"/>
  <c r="E9" i="7"/>
  <c r="O9" i="7" s="1"/>
  <c r="E10" i="7"/>
  <c r="E11" i="7"/>
  <c r="E12" i="7"/>
  <c r="E13" i="7"/>
  <c r="O13" i="7" s="1"/>
  <c r="E14" i="7"/>
  <c r="E15" i="7"/>
  <c r="E16" i="7"/>
  <c r="E17" i="7"/>
  <c r="E18" i="7"/>
  <c r="O18" i="7" s="1"/>
  <c r="E19" i="7"/>
  <c r="E20" i="7"/>
  <c r="E21" i="7"/>
  <c r="E22" i="7"/>
  <c r="E23" i="7"/>
  <c r="E24" i="7"/>
  <c r="E25" i="7"/>
  <c r="E26" i="7"/>
  <c r="E27" i="7"/>
  <c r="E28" i="7"/>
  <c r="E29" i="7"/>
  <c r="E30" i="7"/>
  <c r="E31" i="7"/>
  <c r="E8" i="7"/>
  <c r="B42" i="7"/>
  <c r="B43" i="7"/>
  <c r="N43" i="7" s="1"/>
  <c r="B44" i="7"/>
  <c r="B45" i="7"/>
  <c r="B46" i="7"/>
  <c r="N46" i="7" s="1"/>
  <c r="B47" i="7"/>
  <c r="B48" i="7"/>
  <c r="B49" i="7"/>
  <c r="B50" i="7"/>
  <c r="B51" i="7"/>
  <c r="B52" i="7"/>
  <c r="B41" i="7"/>
  <c r="N41" i="7" s="1"/>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8" i="7"/>
  <c r="J9" i="7"/>
  <c r="J10" i="7"/>
  <c r="J11" i="7"/>
  <c r="J12" i="7"/>
  <c r="J13" i="7"/>
  <c r="J14" i="7"/>
  <c r="J15" i="7"/>
  <c r="J16" i="7"/>
  <c r="J17" i="7"/>
  <c r="J18" i="7"/>
  <c r="J19" i="7"/>
  <c r="J20" i="7"/>
  <c r="J21" i="7"/>
  <c r="J23" i="7"/>
  <c r="J24" i="7"/>
  <c r="J25" i="7"/>
  <c r="J8" i="7"/>
  <c r="G36" i="7"/>
  <c r="G37" i="7"/>
  <c r="G38" i="7"/>
  <c r="G40" i="7"/>
  <c r="G41" i="7"/>
  <c r="G42" i="7"/>
  <c r="G43" i="7"/>
  <c r="G44" i="7"/>
  <c r="G45" i="7"/>
  <c r="G46" i="7"/>
  <c r="G47" i="7"/>
  <c r="G32" i="7"/>
  <c r="G9" i="7"/>
  <c r="G10" i="7"/>
  <c r="G11" i="7"/>
  <c r="G12" i="7"/>
  <c r="G13" i="7"/>
  <c r="G14" i="7"/>
  <c r="G16" i="7"/>
  <c r="G17" i="7"/>
  <c r="G18" i="7"/>
  <c r="G19" i="7"/>
  <c r="G20" i="7"/>
  <c r="G21" i="7"/>
  <c r="G22" i="7"/>
  <c r="G23" i="7"/>
  <c r="G24" i="7"/>
  <c r="G25" i="7"/>
  <c r="G26" i="7"/>
  <c r="G27" i="7"/>
  <c r="G28" i="7"/>
  <c r="G29" i="7"/>
  <c r="G30" i="7"/>
  <c r="G8" i="7"/>
  <c r="D39" i="7"/>
  <c r="D40" i="7"/>
  <c r="D41" i="7"/>
  <c r="D42" i="7"/>
  <c r="D43" i="7"/>
  <c r="D44" i="7"/>
  <c r="D46" i="7"/>
  <c r="D47" i="7"/>
  <c r="D48" i="7"/>
  <c r="D49" i="7"/>
  <c r="D50" i="7"/>
  <c r="D51" i="7"/>
  <c r="D52" i="7"/>
  <c r="D33" i="7"/>
  <c r="D9" i="7"/>
  <c r="D10" i="7"/>
  <c r="D11" i="7"/>
  <c r="D12" i="7"/>
  <c r="D13" i="7"/>
  <c r="D14" i="7"/>
  <c r="D15" i="7"/>
  <c r="D16" i="7"/>
  <c r="D17" i="7"/>
  <c r="D18" i="7"/>
  <c r="D19" i="7"/>
  <c r="D20" i="7"/>
  <c r="D21" i="7"/>
  <c r="D22" i="7"/>
  <c r="D23" i="7"/>
  <c r="D24" i="7"/>
  <c r="D25" i="7"/>
  <c r="D26" i="7"/>
  <c r="D27" i="7"/>
  <c r="D28" i="7"/>
  <c r="D29" i="7"/>
  <c r="D30" i="7"/>
  <c r="D31" i="7"/>
  <c r="D8" i="7"/>
  <c r="A42" i="7"/>
  <c r="A43" i="7"/>
  <c r="A44" i="7"/>
  <c r="A45" i="7"/>
  <c r="A46" i="7"/>
  <c r="A47" i="7"/>
  <c r="A48" i="7"/>
  <c r="A49" i="7"/>
  <c r="A50" i="7"/>
  <c r="A51" i="7"/>
  <c r="A52" i="7"/>
  <c r="A41"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8" i="7"/>
  <c r="Q9" i="7"/>
  <c r="Q10" i="7"/>
  <c r="Q11" i="7"/>
  <c r="Q12" i="7"/>
  <c r="Q13" i="7"/>
  <c r="Q15" i="7"/>
  <c r="Q16" i="7"/>
  <c r="Q17" i="7"/>
  <c r="Q18" i="7"/>
  <c r="Q19" i="7"/>
  <c r="Q20" i="7"/>
  <c r="Q21" i="7"/>
  <c r="Q22" i="7"/>
  <c r="Q23" i="7"/>
  <c r="Q24" i="7"/>
  <c r="Q25" i="7"/>
  <c r="Q27" i="7"/>
  <c r="Q28" i="7"/>
  <c r="Q29" i="7"/>
  <c r="Q30" i="7"/>
  <c r="Q31" i="7"/>
  <c r="Q32" i="7"/>
  <c r="Q33" i="7"/>
  <c r="Q34" i="7"/>
  <c r="Q35" i="7"/>
  <c r="Q36" i="7"/>
  <c r="Q37" i="7"/>
  <c r="Q38" i="7"/>
  <c r="Q39" i="7"/>
  <c r="Q40" i="7"/>
  <c r="Q41" i="7"/>
  <c r="Q42" i="7"/>
  <c r="Q43" i="7"/>
  <c r="Q44" i="7"/>
  <c r="Q45" i="7"/>
  <c r="Q8" i="7"/>
  <c r="P9" i="7"/>
  <c r="P11" i="7"/>
  <c r="P14" i="7"/>
  <c r="P15" i="7"/>
  <c r="P16" i="7"/>
  <c r="P17" i="7"/>
  <c r="P18" i="7"/>
  <c r="P19" i="7"/>
  <c r="P21" i="7"/>
  <c r="P23" i="7"/>
  <c r="P24" i="7"/>
  <c r="P25" i="7"/>
  <c r="P26" i="7"/>
  <c r="P27" i="7"/>
  <c r="P28" i="7"/>
  <c r="P29" i="7"/>
  <c r="P37" i="7"/>
  <c r="P38" i="7"/>
  <c r="P39" i="7"/>
  <c r="P40" i="7"/>
  <c r="P41" i="7"/>
  <c r="P42" i="7"/>
  <c r="P43" i="7"/>
  <c r="P44" i="7"/>
  <c r="P45" i="7"/>
  <c r="P46" i="7"/>
  <c r="P47" i="7"/>
  <c r="O10" i="7"/>
  <c r="O11" i="7"/>
  <c r="O12" i="7"/>
  <c r="O14" i="7"/>
  <c r="O15" i="7"/>
  <c r="O17" i="7"/>
  <c r="O19" i="7"/>
  <c r="O20" i="7"/>
  <c r="O21" i="7"/>
  <c r="O22" i="7"/>
  <c r="O23" i="7"/>
  <c r="O24" i="7"/>
  <c r="O25" i="7"/>
  <c r="O26" i="7"/>
  <c r="O27" i="7"/>
  <c r="O28" i="7"/>
  <c r="O29" i="7"/>
  <c r="O30" i="7"/>
  <c r="O31" i="7"/>
  <c r="O40" i="7"/>
  <c r="O41" i="7"/>
  <c r="O42" i="7"/>
  <c r="O43" i="7"/>
  <c r="O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42" i="7"/>
  <c r="N44" i="7"/>
  <c r="N45" i="7"/>
  <c r="N47" i="7"/>
  <c r="N48" i="7"/>
  <c r="N49" i="7"/>
  <c r="N50" i="7"/>
  <c r="N51" i="7"/>
  <c r="N52" i="7"/>
  <c r="Q9" i="4"/>
  <c r="Q10" i="4"/>
  <c r="Q11" i="4"/>
  <c r="Q12" i="4"/>
  <c r="Q13" i="4"/>
  <c r="Q14" i="4"/>
  <c r="Q15" i="4"/>
  <c r="Q16" i="4"/>
  <c r="Q17" i="4"/>
  <c r="Q18" i="4"/>
  <c r="Q19" i="4"/>
  <c r="Q20" i="4"/>
  <c r="Q22" i="4"/>
  <c r="Q23" i="4"/>
  <c r="Q24" i="4"/>
  <c r="Q25" i="4"/>
  <c r="Q26" i="4"/>
  <c r="Q27" i="4"/>
  <c r="Q28" i="4"/>
  <c r="Q29" i="4"/>
  <c r="Q30" i="4"/>
  <c r="Q31" i="4"/>
  <c r="Q32" i="4"/>
  <c r="Q33" i="4"/>
  <c r="Q34" i="4"/>
  <c r="Q36" i="4"/>
  <c r="Q37" i="4"/>
  <c r="Q38" i="4"/>
  <c r="Q39" i="4"/>
  <c r="Q40" i="4"/>
  <c r="Q41" i="4"/>
  <c r="Q42" i="4"/>
  <c r="Q43" i="4"/>
  <c r="Q44" i="4"/>
  <c r="Q45" i="4"/>
  <c r="Q46" i="4"/>
  <c r="Q47" i="4"/>
  <c r="Q48" i="4"/>
  <c r="Q8" i="4"/>
  <c r="P27" i="4"/>
  <c r="P28" i="4"/>
  <c r="P29" i="4"/>
  <c r="P30" i="4"/>
  <c r="P31" i="4"/>
  <c r="P32" i="4"/>
  <c r="P33" i="4"/>
  <c r="P34" i="4"/>
  <c r="P35" i="4"/>
  <c r="P36" i="4"/>
  <c r="P37" i="4"/>
  <c r="P38" i="4"/>
  <c r="P39" i="4"/>
  <c r="P40" i="4"/>
  <c r="P41" i="4"/>
  <c r="P42" i="4"/>
  <c r="P43" i="4"/>
  <c r="P44" i="4"/>
  <c r="P45" i="4"/>
  <c r="P46" i="4"/>
  <c r="P47" i="4"/>
  <c r="P20" i="4"/>
  <c r="O42" i="4"/>
  <c r="O41" i="4"/>
  <c r="O20" i="4"/>
  <c r="O13" i="4"/>
  <c r="O8" i="4"/>
  <c r="N37" i="4"/>
  <c r="N36" i="4"/>
  <c r="N33" i="4"/>
  <c r="N13" i="4"/>
  <c r="N19" i="4"/>
  <c r="P10" i="4"/>
  <c r="P11" i="4"/>
  <c r="P12" i="4"/>
  <c r="O10" i="4"/>
  <c r="O11" i="4"/>
  <c r="O15" i="4"/>
  <c r="O17" i="4"/>
  <c r="O18" i="4"/>
  <c r="O19" i="4"/>
  <c r="O23" i="4"/>
  <c r="O24" i="4"/>
  <c r="O25" i="4"/>
  <c r="O26" i="4"/>
  <c r="O27" i="4"/>
  <c r="O33" i="4"/>
  <c r="O35" i="4"/>
  <c r="O36" i="4"/>
  <c r="O37" i="4"/>
  <c r="O38" i="4"/>
  <c r="O39" i="4"/>
  <c r="O40" i="4"/>
  <c r="O44" i="4"/>
  <c r="O45" i="4"/>
  <c r="O46" i="4"/>
  <c r="O47" i="4"/>
  <c r="N10" i="4"/>
  <c r="N11" i="4"/>
  <c r="N12" i="4"/>
  <c r="N14" i="4"/>
  <c r="N15" i="4"/>
  <c r="N16" i="4"/>
  <c r="N17" i="4"/>
  <c r="N18" i="4"/>
  <c r="N21" i="4"/>
  <c r="N22" i="4"/>
  <c r="N23" i="4"/>
  <c r="N24" i="4"/>
  <c r="N25" i="4"/>
  <c r="N26" i="4"/>
  <c r="N27" i="4"/>
  <c r="N28" i="4"/>
  <c r="N29" i="4"/>
  <c r="N30" i="4"/>
  <c r="N31" i="4"/>
  <c r="N32" i="4"/>
  <c r="N38" i="4"/>
  <c r="N34" i="4"/>
  <c r="K15" i="4"/>
  <c r="P15" i="4"/>
  <c r="K16" i="4"/>
  <c r="P16" i="4" s="1"/>
  <c r="K17" i="4"/>
  <c r="P17" i="4" s="1"/>
  <c r="K18" i="4"/>
  <c r="P18" i="4" s="1"/>
  <c r="K19" i="4"/>
  <c r="P19" i="4" s="1"/>
  <c r="K20" i="4"/>
  <c r="K21" i="4"/>
  <c r="P21" i="4" s="1"/>
  <c r="K22" i="4"/>
  <c r="P22" i="4" s="1"/>
  <c r="K23" i="4"/>
  <c r="P23" i="4"/>
  <c r="K24" i="4"/>
  <c r="P24" i="4" s="1"/>
  <c r="K25" i="4"/>
  <c r="P25" i="4" s="1"/>
  <c r="K14" i="4"/>
  <c r="P14" i="4" s="1"/>
  <c r="K9" i="4"/>
  <c r="P9" i="4" s="1"/>
  <c r="K10" i="4"/>
  <c r="K11" i="4"/>
  <c r="K12" i="4"/>
  <c r="K8" i="4"/>
  <c r="P8" i="4" s="1"/>
  <c r="H45" i="4"/>
  <c r="H46" i="4"/>
  <c r="H47" i="4"/>
  <c r="H44" i="4"/>
  <c r="H30" i="4"/>
  <c r="O30" i="4"/>
  <c r="H31" i="4"/>
  <c r="O31" i="4"/>
  <c r="H32" i="4"/>
  <c r="O32" i="4" s="1"/>
  <c r="H33" i="4"/>
  <c r="H34" i="4"/>
  <c r="O34" i="4" s="1"/>
  <c r="H35" i="4"/>
  <c r="H36" i="4"/>
  <c r="H37" i="4"/>
  <c r="H38" i="4"/>
  <c r="H39" i="4"/>
  <c r="H40" i="4"/>
  <c r="H41" i="4"/>
  <c r="H42" i="4"/>
  <c r="H29" i="4"/>
  <c r="O29" i="4" s="1"/>
  <c r="H23" i="4"/>
  <c r="H24" i="4"/>
  <c r="H25" i="4"/>
  <c r="H26" i="4"/>
  <c r="H27" i="4"/>
  <c r="H22" i="4"/>
  <c r="O22" i="4" s="1"/>
  <c r="H14" i="4"/>
  <c r="O14" i="4"/>
  <c r="H15" i="4"/>
  <c r="H16" i="4"/>
  <c r="O16" i="4" s="1"/>
  <c r="H17" i="4"/>
  <c r="H18" i="4"/>
  <c r="H19" i="4"/>
  <c r="H20" i="4"/>
  <c r="H13" i="4"/>
  <c r="H9" i="4"/>
  <c r="O9" i="4" s="1"/>
  <c r="H10" i="4"/>
  <c r="H11" i="4"/>
  <c r="H8" i="4"/>
  <c r="E40" i="4"/>
  <c r="N40" i="4" s="1"/>
  <c r="E39" i="4"/>
  <c r="N39" i="4" s="1"/>
  <c r="E37" i="4"/>
  <c r="E36" i="4"/>
  <c r="E34" i="4"/>
  <c r="E33" i="4"/>
  <c r="E32" i="4"/>
  <c r="E31" i="4"/>
  <c r="E30" i="4"/>
  <c r="E29" i="4"/>
  <c r="E28" i="4"/>
  <c r="E27" i="4"/>
  <c r="E26" i="4"/>
  <c r="E25" i="4"/>
  <c r="E24" i="4"/>
  <c r="E23" i="4"/>
  <c r="E22" i="4"/>
  <c r="E21" i="4"/>
  <c r="E20" i="4"/>
  <c r="N20" i="4"/>
  <c r="E19" i="4"/>
  <c r="E18" i="4"/>
  <c r="E17" i="4"/>
  <c r="E16" i="4"/>
  <c r="E15" i="4"/>
  <c r="E14" i="4"/>
  <c r="E13" i="4"/>
  <c r="E12" i="4"/>
  <c r="E11" i="4"/>
  <c r="E10" i="4"/>
  <c r="E9" i="4"/>
  <c r="N9" i="4"/>
  <c r="E8" i="4"/>
  <c r="N8" i="4"/>
  <c r="J13" i="6"/>
  <c r="K13" i="6"/>
  <c r="J14" i="6"/>
  <c r="K14" i="6"/>
  <c r="J15" i="6"/>
  <c r="K15" i="6"/>
  <c r="J16" i="6"/>
  <c r="K16" i="6"/>
  <c r="J17" i="6"/>
  <c r="K17" i="6"/>
  <c r="J18" i="6"/>
  <c r="K18" i="6"/>
  <c r="J19" i="6"/>
  <c r="K19" i="6"/>
  <c r="J20" i="6"/>
  <c r="K20" i="6"/>
  <c r="J21" i="6"/>
  <c r="K21" i="6"/>
  <c r="J22" i="6"/>
  <c r="K22" i="6"/>
  <c r="J23" i="6"/>
  <c r="K23" i="6"/>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J38" i="6"/>
  <c r="K38" i="6"/>
  <c r="J39" i="6"/>
  <c r="K39" i="6"/>
  <c r="J40" i="6"/>
  <c r="K40" i="6"/>
  <c r="J41" i="6"/>
  <c r="K41" i="6"/>
  <c r="J42" i="6"/>
  <c r="K42" i="6"/>
  <c r="J43" i="6"/>
  <c r="K43" i="6"/>
  <c r="J44" i="6"/>
  <c r="K44" i="6"/>
  <c r="J45" i="6"/>
  <c r="K45" i="6"/>
  <c r="J46" i="6"/>
  <c r="K46" i="6"/>
  <c r="J47" i="6"/>
  <c r="K47" i="6"/>
  <c r="J48" i="6"/>
  <c r="K48" i="6"/>
  <c r="J49" i="6"/>
  <c r="K49" i="6"/>
  <c r="J50" i="6"/>
  <c r="K50" i="6"/>
  <c r="J12" i="6"/>
  <c r="K12" i="6"/>
  <c r="I5" i="6"/>
  <c r="F9" i="6"/>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E104" i="1"/>
  <c r="E6" i="1"/>
  <c r="H6" i="1" s="1"/>
  <c r="E7" i="1"/>
  <c r="H7" i="1" s="1"/>
  <c r="E8" i="1"/>
  <c r="H8" i="1" s="1"/>
  <c r="E9" i="1"/>
  <c r="H9" i="1" s="1"/>
  <c r="E10" i="1"/>
  <c r="H10" i="1" s="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5" i="1"/>
  <c r="H5" i="1" s="1"/>
  <c r="C7" i="4" l="1"/>
  <c r="I21" i="4"/>
  <c r="B6" i="6"/>
  <c r="F7" i="4"/>
  <c r="I43" i="4"/>
  <c r="F7" i="7"/>
  <c r="P12" i="7"/>
  <c r="P13" i="7"/>
  <c r="O39" i="7"/>
  <c r="F32" i="7" s="1"/>
  <c r="P22" i="7"/>
  <c r="I12" i="4"/>
  <c r="F35" i="4"/>
  <c r="L7" i="4"/>
  <c r="B7" i="6"/>
  <c r="I7" i="4"/>
  <c r="I28" i="4"/>
  <c r="L26" i="7"/>
  <c r="L26" i="4"/>
  <c r="C35" i="4"/>
  <c r="C21" i="4"/>
  <c r="C7" i="7"/>
  <c r="I31" i="7"/>
  <c r="C40" i="7"/>
  <c r="H2" i="1"/>
  <c r="E4" i="4" s="1"/>
  <c r="L13" i="4"/>
  <c r="L7" i="7"/>
  <c r="H4" i="4" l="1"/>
  <c r="B9" i="6"/>
  <c r="B4" i="7" s="1"/>
  <c r="I7" i="7"/>
  <c r="H4" i="7" s="1"/>
  <c r="N5" i="4"/>
  <c r="E4" i="7"/>
  <c r="B4" i="4" l="1"/>
  <c r="B5" i="4" s="1"/>
  <c r="B5" i="7" s="1"/>
  <c r="E5" i="4"/>
  <c r="E5" i="7" s="1"/>
  <c r="H5" i="4" l="1"/>
  <c r="H5" i="7" s="1"/>
</calcChain>
</file>

<file path=xl/comments1.xml><?xml version="1.0" encoding="utf-8"?>
<comments xmlns="http://schemas.openxmlformats.org/spreadsheetml/2006/main">
  <authors>
    <author>Björn Ullrich</author>
  </authors>
  <commentList>
    <comment ref="C3" authorId="0">
      <text>
        <r>
          <rPr>
            <sz val="9"/>
            <color indexed="81"/>
            <rFont val="Tahoma"/>
            <family val="2"/>
          </rPr>
          <t>Legt fest, wieviele EP ein Charakter pro Contag bekommt.
Standart: 7</t>
        </r>
      </text>
    </comment>
    <comment ref="D4" authorId="0">
      <text>
        <r>
          <rPr>
            <sz val="9"/>
            <color indexed="81"/>
            <rFont val="Tahoma"/>
            <family val="2"/>
          </rPr>
          <t>An dieser Stelle können auch, z.B. für Tavernenabende, halbe Tage eingetragen werden (0,5).</t>
        </r>
      </text>
    </comment>
  </commentList>
</comments>
</file>

<file path=xl/comments2.xml><?xml version="1.0" encoding="utf-8"?>
<comments xmlns="http://schemas.openxmlformats.org/spreadsheetml/2006/main">
  <authors>
    <author>Björn Ullrich</author>
  </authors>
  <commentList>
    <comment ref="A7" authorId="0">
      <text>
        <r>
          <rPr>
            <sz val="9"/>
            <color indexed="81"/>
            <rFont val="Tahoma"/>
            <family val="2"/>
          </rPr>
          <t>Alles, was EP-Boni bringt, und im Spiel erspielt wurde.
Angeborene Boni bitte im Arbeitsblatt "Charaktergenerator" eintragen.</t>
        </r>
      </text>
    </comment>
    <comment ref="D8" authorId="0">
      <text>
        <r>
          <rPr>
            <sz val="9"/>
            <color indexed="81"/>
            <rFont val="Tahoma"/>
            <family val="2"/>
          </rPr>
          <t>Zusätzliche Lebenspunkte. Kein Kämpferschutz. Wunden bluten, müssen ärztliche oder magisch versorgt werden.
Siehe Zähigkeit.</t>
        </r>
      </text>
    </comment>
    <comment ref="J8" authorId="0">
      <text>
        <r>
          <rPr>
            <sz val="9"/>
            <color indexed="81"/>
            <rFont val="Tahoma"/>
            <family val="2"/>
          </rPr>
          <t>Wenn der Charakter Analphabet oder Legastheniker ist, sollte diese Fähigkeit wesentlich teurer sein, als normal.</t>
        </r>
      </text>
    </comment>
    <comment ref="G9" authorId="0">
      <text>
        <r>
          <rPr>
            <sz val="9"/>
            <color indexed="81"/>
            <rFont val="Tahoma"/>
            <family val="2"/>
          </rPr>
          <t>Das klassische Pömpfen.</t>
        </r>
      </text>
    </comment>
    <comment ref="J9" authorId="0">
      <text>
        <r>
          <rPr>
            <sz val="9"/>
            <color indexed="81"/>
            <rFont val="Tahoma"/>
            <family val="2"/>
          </rPr>
          <t>Der Charakter kann weiter als bis zehn zählen, und beherrscht die Grundrechenarten.
Hat er eine Rechenschwäche, sollte die Fertigkeit wesentlich teurer sein.</t>
        </r>
      </text>
    </comment>
    <comment ref="G10" authorId="0">
      <text>
        <r>
          <rPr>
            <sz val="9"/>
            <color indexed="81"/>
            <rFont val="Tahoma"/>
            <family val="2"/>
          </rPr>
          <t>Der Charakter weis genau, wo er einen tödlichen Stich ansetzen muss, und wie und mit welchem Mordwerkzeug er durch Rüstung meucheln kann.
Nicht zu verwechseln mit einem Kehlschnitt.
Das ist eine schwere Wunde am Hals, die aus Sicherheitsgründen oft nur angedeutet und angesagt wird. Den Kehlschnitt beherrscht jeder.</t>
        </r>
      </text>
    </comment>
    <comment ref="G11" authorId="0">
      <text>
        <r>
          <rPr>
            <sz val="9"/>
            <color indexed="81"/>
            <rFont val="Tahoma"/>
            <family val="2"/>
          </rPr>
          <t>Der Charakter kennt alle Tricks und Kniffe, um sich aus Fesseln aller Art zu befreien (und wenn er sich dazu Finger brechen und Gelenke auskugeln muss).
Er kann außerdem besser fesseln, als jemand ohne diese Fähigkeit.</t>
        </r>
      </text>
    </comment>
    <comment ref="J11" authorId="0">
      <text>
        <r>
          <rPr>
            <sz val="9"/>
            <color indexed="81"/>
            <rFont val="Tahoma"/>
            <family val="2"/>
          </rPr>
          <t>SLs geben gerne Texte in einer ausgedachten Schrift aus, für die dann nach und nach die Lösung unter die Spieler gemischt wird. 
Mit dieser Fertigkeit und dem OT-Wissen, kann der Charakter die Schriftstücke selbst entschlüsseln.</t>
        </r>
      </text>
    </comment>
    <comment ref="J12" authorId="0">
      <text>
        <r>
          <rPr>
            <sz val="9"/>
            <color indexed="81"/>
            <rFont val="Tahoma"/>
            <family val="2"/>
          </rPr>
          <t>Eine Fähigkeit, mit der man eine Vision forcieren kann, sofern die SL mitspielt.</t>
        </r>
      </text>
    </comment>
    <comment ref="G13" authorId="0">
      <text>
        <r>
          <rPr>
            <sz val="9"/>
            <color indexed="81"/>
            <rFont val="Tahoma"/>
            <family val="2"/>
          </rPr>
          <t>Jeder ist in der Lage, Blut zu vergießen um Magie zu generieren.
Mit dieser Fähigkeit wird das effektiver.
Während ohne dies eine Wunde i.d.R. 10 MP ergiebt, wird der Ertrag durch diese Fähigkeit um die Stufe erhöht.
Mit Blutmagie 15 ergibt eine Wunde z.B. 25 MP.</t>
        </r>
      </text>
    </comment>
    <comment ref="J13" authorId="0">
      <text>
        <r>
          <rPr>
            <sz val="9"/>
            <color indexed="81"/>
            <rFont val="Tahoma"/>
            <family val="2"/>
          </rPr>
          <t xml:space="preserve">Diese Fähigkeiten sind reine Bildung. Sie haben keine Auswirkungen auf das Spiel, außer das man sich damit auskennt, und darüber reden kann. OT-Wissen vorrausgesetzt. 
Keine dieser Fertigkeiten ermächtigt, von der SL irgendwelches Wissen zu fordern. Außer vielleicht Sagen und Legenden, wenn man "klassisch" spielt.
Wissenfertigkeiten sind auf einen Bereich beschränkt. Wer Geographie 2 hat, kennt sich nicht automatisch überall gut aus, sonder ist vielleicht lediglich Experte für die Geographie seiner Heimat.
Ein Wissensstand Stufe 0 ist rudimentäres Allgemeinwissen, das man hat, wenn man in der Schule nur mittelmäßig aufgepasst hat. 
Wenn man einen Bereich gar nicht kennt, kann die Stufe auch negativ sein!
Stufe 1 ist überdurchschnittliches Allgemeinwissen, mit dem sich schon was anfangen lässt.
Wer den Vorteil "Gebildet" wählt, sollte beachten, das er auch über Wissen verfügen sollte, das der Stufe entspricht.
</t>
        </r>
      </text>
    </comment>
    <comment ref="L13" authorId="0">
      <text>
        <r>
          <rPr>
            <sz val="9"/>
            <color indexed="81"/>
            <rFont val="Tahoma"/>
            <family val="2"/>
          </rPr>
          <t>Diese Fähigkeit kann unbegrenzt nach oben erweitert werden. An dieser Stelle wird die Stufe eingetragen. Die angezeigten Kosten sind die Kosten pro Stufe.</t>
        </r>
      </text>
    </comment>
    <comment ref="D14" authorId="0">
      <text>
        <r>
          <rPr>
            <sz val="9"/>
            <color indexed="81"/>
            <rFont val="Tahoma"/>
            <family val="2"/>
          </rPr>
          <t xml:space="preserve">Der Charakter ist sehr zäh und widerstandsfähig. Seine Haut ist durch unzählige Wunden und Wunden in den Wunden so stark abgehärtet, das Wunden meist nur oberflächlich sind und Erste Hilfe ausreicht (weil sie sich sonst entzünden).
</t>
        </r>
        <r>
          <rPr>
            <b/>
            <sz val="9"/>
            <color indexed="81"/>
            <rFont val="Tahoma"/>
            <family val="2"/>
          </rPr>
          <t>Funktioniert nur mit zus. Lebenspunkten!</t>
        </r>
        <r>
          <rPr>
            <sz val="9"/>
            <color indexed="81"/>
            <rFont val="Tahoma"/>
            <family val="2"/>
          </rPr>
          <t xml:space="preserve">
Quasi ein Update von LP auf Kämpferschutz.</t>
        </r>
      </text>
    </comment>
    <comment ref="G14" authorId="0">
      <text>
        <r>
          <rPr>
            <sz val="9"/>
            <color indexed="81"/>
            <rFont val="Tahoma"/>
            <family val="2"/>
          </rPr>
          <t>Mit dieser Fähigkeit kann auch das Blut von Fremden für Blutmagie genutzt werden.
Der Ertrag ist allerdings vermutlich geringer (empfohlen: Hälfte), wenn auch die Fähigkeit "Blutmagie" auch hier wirkt.</t>
        </r>
      </text>
    </comment>
    <comment ref="G15" authorId="0">
      <text>
        <r>
          <rPr>
            <sz val="9"/>
            <color indexed="81"/>
            <rFont val="Tahoma"/>
            <family val="2"/>
          </rPr>
          <t>Normalerweise muss Blut für Blutmagie frisch sein, die Gerinnung darf also noch nicht eingesetzt haben. Mit dieser Fähigkeit kann auch altes Blut genutzt werden, das schon von einiger Zeit vergossen wurde.
Da diese Fähigkeit auf einem Schlachtfeld ernorme Macht verleihen kann, sollte sie auch enorm teuer sein.</t>
        </r>
      </text>
    </comment>
    <comment ref="G16" authorId="0">
      <text>
        <r>
          <rPr>
            <sz val="9"/>
            <color indexed="81"/>
            <rFont val="Tahoma"/>
            <family val="2"/>
          </rPr>
          <t>Der Charakter kann Kristalle o.ä. verlustfrei als Magiespeicher nutzen. Ohne diese Fähigkeit, geht Magie dabei verloren.</t>
        </r>
      </text>
    </comment>
    <comment ref="G17" authorId="0">
      <text>
        <r>
          <rPr>
            <sz val="9"/>
            <color indexed="81"/>
            <rFont val="Tahoma"/>
            <family val="2"/>
          </rPr>
          <t>Der Charakter hat seine Meisterprüfung abgelegt, und Zugang zu Meisterzaubern.
Als Voraussetzung dafür werden 400 EP in Magie empfohlen.</t>
        </r>
      </text>
    </comment>
    <comment ref="G18" authorId="0">
      <text>
        <r>
          <rPr>
            <sz val="9"/>
            <color indexed="81"/>
            <rFont val="Tahoma"/>
            <family val="2"/>
          </rPr>
          <t>Der Charakter ist zum Großmeister ernannt worden und hat Zugang zu Großmeisterzaubern.
Als Voraussetzung dafür werden 800 EP in Magie empfohlen.</t>
        </r>
      </text>
    </comment>
    <comment ref="G19" authorId="0">
      <text>
        <r>
          <rPr>
            <sz val="9"/>
            <color indexed="81"/>
            <rFont val="Tahoma"/>
            <family val="2"/>
          </rPr>
          <t>Der Charakter beherrscht bereits einen Großteil der Zauber des RLRW. Mit seinem Aufstieg zum Omnimagus beherrscht er alle Zauber aus jedem Regelwerk (die verbleibenden aus diesem Regelwerk erlernt er automatisch). Er muss sie nur darstellen können. (Fliegen usw. geht natürlich nicht)
Als Schwelle werden 90% der Zauber jeder Stufe empfohlen.</t>
        </r>
      </text>
    </comment>
    <comment ref="D20" authorId="0">
      <text>
        <r>
          <rPr>
            <sz val="9"/>
            <color indexed="81"/>
            <rFont val="Tahoma"/>
            <family val="2"/>
          </rPr>
          <t>Der Charakter verblutet nicht mehr so schnell. Er hat ungefähr doppelt so viel Zeit wie sonst. (z.B. 30 min, statt 15 min.)</t>
        </r>
      </text>
    </comment>
    <comment ref="G20" authorId="0">
      <text>
        <r>
          <rPr>
            <sz val="9"/>
            <color indexed="81"/>
            <rFont val="Tahoma"/>
            <family val="2"/>
          </rPr>
          <t xml:space="preserve">EP, die in diese Fähigkeit investiert werden, ergeben zusätzliche Magiepunkte entsprechend der Stufe.
</t>
        </r>
      </text>
    </comment>
    <comment ref="A21" authorId="0">
      <text>
        <r>
          <rPr>
            <sz val="9"/>
            <color indexed="81"/>
            <rFont val="Tahoma"/>
            <family val="2"/>
          </rPr>
          <t xml:space="preserve">Alles, was EP-Mali bringt, und im Spiel erspielt wurde.
Angeborene Mali bitte im Arbeitsblatt "Charaktergenerator" eintragen.
</t>
        </r>
      </text>
    </comment>
    <comment ref="D21" authorId="0">
      <text>
        <r>
          <rPr>
            <sz val="9"/>
            <color indexed="81"/>
            <rFont val="Tahoma"/>
            <family val="2"/>
          </rPr>
          <t>Der Charakter verblutet nicht mehr, außer es wird eine Schlagader getroffen (z.B. beim Meucheln).</t>
        </r>
      </text>
    </comment>
    <comment ref="D22" authorId="0">
      <text>
        <r>
          <rPr>
            <sz val="9"/>
            <color indexed="81"/>
            <rFont val="Tahoma"/>
            <family val="2"/>
          </rPr>
          <t>Normale Wunden bluten so gut wie gar nicht. Es bildet sich sofort ein dünner Schorf. Nicht genähte Wunden verheilen schneller (z.B. alle über Nacht, eine pro Stunde o.ä.)
Blutmagie ist mit dem Blut dieses Charakters praktisch nicht mehr möglich.</t>
        </r>
      </text>
    </comment>
    <comment ref="G22" authorId="0">
      <text>
        <r>
          <rPr>
            <sz val="9"/>
            <color indexed="81"/>
            <rFont val="Tahoma"/>
            <family val="2"/>
          </rPr>
          <t>Wunden reinigen und die Blutung (z.B. mit Verband) stoppen.
Sofern kein Kratzer durch Zähigkeit, muss die Wunde noch versorgt werden.</t>
        </r>
      </text>
    </comment>
    <comment ref="D23" authorId="0">
      <text>
        <r>
          <rPr>
            <sz val="9"/>
            <color indexed="81"/>
            <rFont val="Tahoma"/>
            <family val="2"/>
          </rPr>
          <t xml:space="preserve">Normale Wunden bluten gar nicht mehr. Alle Wunden heilen sehr schnell (z.B. binnen einer Stunde).
Nach dem Meucheln dauert es deutlich länger, bis der Charakter verblutet.
</t>
        </r>
      </text>
    </comment>
    <comment ref="G23" authorId="0">
      <text>
        <r>
          <rPr>
            <sz val="9"/>
            <color indexed="81"/>
            <rFont val="Tahoma"/>
            <family val="2"/>
          </rPr>
          <t>Der Charakter kann Wunden nähen und so versorgen, das sie heilen, ohne eine allzu große Narbe zu hinterlassen.</t>
        </r>
      </text>
    </comment>
    <comment ref="D24" authorId="0">
      <text>
        <r>
          <rPr>
            <sz val="9"/>
            <color indexed="81"/>
            <rFont val="Tahoma"/>
            <family val="2"/>
          </rPr>
          <t>Alle Wunden schließen sich binnen kürzester Zeit (z.B. 15 min.).
Knochen heilen über Nacht, abgetrennte Gliedmaßen wachsen über Nacht nach.
Der Charakter verblutet nach dem Meucheln nicht mehr, kann aber dennoch an einem Kehlschnitt ersticken.
Ein Herzstich ist ebenfalls tödlich. Dagegen hilft auch keine Regi.</t>
        </r>
      </text>
    </comment>
    <comment ref="G24" authorId="0">
      <text>
        <r>
          <rPr>
            <sz val="9"/>
            <color indexed="81"/>
            <rFont val="Tahoma"/>
            <family val="2"/>
          </rPr>
          <t>Der Charakter kann Gelenke und Knochen einrenken, Brüche schienen und so weit versorgen, das sie ohne bleibende Schäden heilen.</t>
        </r>
      </text>
    </comment>
    <comment ref="D25" authorId="0">
      <text>
        <r>
          <rPr>
            <sz val="9"/>
            <color indexed="81"/>
            <rFont val="Tahoma"/>
            <family val="2"/>
          </rPr>
          <t>Der Charakter empfindet zwar Schmerzen, hat aber seinen Körper und Geist so konditioniert, das sie ihn im Kampf nicht stören. 
Er weicht kurz zurück, wenn einer Wunde geschlagen wird, fängt sich aber schnell wieder, und die Wunde behindert ihn kaum beim Kämpfen. 
Nach dem Kampf und beim Heilen fehlt ihm aber die Konzentration, und die Schmerzen sind fast voll da. 
Ihn zu foltern gestaltet sich als schwierig, aber möglich.</t>
        </r>
      </text>
    </comment>
    <comment ref="G25" authorId="0">
      <text>
        <r>
          <rPr>
            <sz val="9"/>
            <color indexed="81"/>
            <rFont val="Tahoma"/>
            <family val="2"/>
          </rPr>
          <t>Der Charakter ist ein erfahrener Arzt und kann Operationen durchführen. Kann innere Verletzungen heilen, Augenoperationen durchführen, Mutationen behandeln usw.</t>
        </r>
      </text>
    </comment>
    <comment ref="D26" authorId="0">
      <text>
        <r>
          <rPr>
            <sz val="9"/>
            <color indexed="81"/>
            <rFont val="Tahoma"/>
            <family val="2"/>
          </rPr>
          <t>Der Charakter empfindet kaum Schmerz. Nicht im Kampf und nicht danach. Dennoch spürt er den Schmerz so das er merkt, wenn er verwundet ist.
Das erfordert allerdings hohe Konzentration, oder das Wirken einer höheren Macht.
Ihn zu foltern ist selten von Erfolg gekrönt.</t>
        </r>
      </text>
    </comment>
    <comment ref="G26" authorId="0">
      <text>
        <r>
          <rPr>
            <sz val="9"/>
            <color indexed="81"/>
            <rFont val="Tahoma"/>
            <family val="2"/>
          </rPr>
          <t>Der Charakter kennt die Wirkung von Kohle, Bezoaren und anderen Mittelchen, um Vergiftungen ohne Alchemie oder Magie zu behandeln. Schröpfen, Aderlass und Einläufe sollten vielleicht mit dem Spieler des Patienten abgesprochen werden.</t>
        </r>
      </text>
    </comment>
    <comment ref="J26" authorId="0">
      <text>
        <r>
          <rPr>
            <sz val="9"/>
            <color indexed="81"/>
            <rFont val="Tahoma"/>
            <family val="2"/>
          </rPr>
          <t>Nachdem das regellose Regelwerk auf dieser Seite lauter Regeln aufgestellt hat, ist hier Platz für selbst definierte Fertigkeiten.
Um die Berechnung zu vereinfachen, werden alle eigenen Fertigkeiten gewertet, als würden sie in Stufen erlernt.
Wenn sie nur eine Stufe haben, trage einfach nur "1" ein.</t>
        </r>
      </text>
    </comment>
    <comment ref="D27" authorId="0">
      <text>
        <r>
          <rPr>
            <sz val="9"/>
            <color indexed="81"/>
            <rFont val="Tahoma"/>
            <family val="2"/>
          </rPr>
          <t>Die Nervenbahnen sind beschädigt, der Charakter empfindet überhaupt keinen Schmerz. Allerdings ist auch sein Tastsinn stark eingeschränkt. Er bemerkt Wunden nicht.
Foltern ist Zeitverschwendung.
Sex bringt ihm nicht viel, nur Glückshormone.</t>
        </r>
      </text>
    </comment>
    <comment ref="G27" authorId="0">
      <text>
        <r>
          <rPr>
            <sz val="9"/>
            <color indexed="81"/>
            <rFont val="Tahoma"/>
            <family val="2"/>
          </rPr>
          <t>Neben Bettruhe kennt der Charakter Mittel und Wege, Krankheiten auch ohne Alchemie und Magie entgegen zu wirken. Er weiß zum Beispiel um die Heilkraft eines überzeugten Geistes, und weiß, wie er Placebos einsetzen muss.</t>
        </r>
      </text>
    </comment>
    <comment ref="D28" authorId="0">
      <text>
        <r>
          <rPr>
            <sz val="9"/>
            <color indexed="81"/>
            <rFont val="Tahoma"/>
            <family val="2"/>
          </rPr>
          <t>Der Charakter hat schon viel Grauen gesehen. Er lässt sich nicht einschüchtern und sieht selbst größten Schrecknissen ins Auge.
Er behällt seine gesunde Angst, und trägt sie wie einen Schild, ohne sich von ihr leiten zu lassen.
Magische Furcht greift die Urängste an, und bringt ihn aus dem Konzept, bzw. lässt ihn sich kurz zurück ziehen, um sich zu beruhigen, er gerät aber nicht in Panik und läuft auch nicht allzuweit davon.
Er kann durchaus Phobien haben.</t>
        </r>
      </text>
    </comment>
    <comment ref="D29" authorId="0">
      <text>
        <r>
          <rPr>
            <sz val="9"/>
            <color indexed="81"/>
            <rFont val="Tahoma"/>
            <family val="2"/>
          </rPr>
          <t>Der Charakter ist so abgestumpft, das er überhaupt keine Angst mehr empfindet. Auch nicht jene Angst, die ihn von Dummheiten abhällt. Er schreckt vor nichts zurück, von dem ihn seine Rationalität nicht abhällt (sofern er rational denkt).
Die grausigen Bilder, die magische Furcht ihn sehen lassen, amüsieren ihn allenfalls.</t>
        </r>
      </text>
    </comment>
    <comment ref="D30" authorId="0">
      <text>
        <r>
          <rPr>
            <sz val="9"/>
            <color indexed="81"/>
            <rFont val="Tahoma"/>
            <family val="2"/>
          </rPr>
          <t>Auf ein bestimmtes Schlüsselereignis hin (Orks als Gegner, bestimmter Charakter wird verletzt, unter 2 LP o.ä.) rastet der Charakter völlig aus.
Er erhällt zusätzliche Lebenspunkte entsprechend seiner Berserkerstufe, bekommt Schmerzimmunität 2 und Furchtlosigkeit.
Er greift jeden Gegner an, den er sieht. Wenn keine Gegner mehr da sind, greift er Verbündete an.
Der Berserker endet, wenn er auf 0 LP kommt, niemand mehr steht oder auf ein Schlüsselereignis hin, z.B. wenn er einen engen Freund oder geliebten Charakter verletzt. 
Nach dem Berserker muss er sich erholen und die zusätzlichen Lebenspunkte verschwinden. Er kann also negative Lebenspunkte haben. Dann verblutet er trotz Regi schneller.
Schmerz und Angstempfinden sind ebenfalls wieder da.
Ein Berserkerrausch ist wie Heroin. Am Anfang toll, und hinterher fühlt man sich nur noch scheiße.</t>
        </r>
      </text>
    </comment>
    <comment ref="G31" authorId="0">
      <text>
        <r>
          <rPr>
            <sz val="9"/>
            <color indexed="81"/>
            <rFont val="Tahoma"/>
            <family val="2"/>
          </rPr>
          <t>Die Fähigkeit, Plattenrüstungen und Metallschilde zu reparieren.</t>
        </r>
      </text>
    </comment>
    <comment ref="G33" authorId="0">
      <text>
        <r>
          <rPr>
            <sz val="9"/>
            <color indexed="81"/>
            <rFont val="Tahoma"/>
            <family val="2"/>
          </rPr>
          <t>Metallschilde werden mit "Plattenrüstungen reparieren" repariert.</t>
        </r>
      </text>
    </comment>
    <comment ref="D34" authorId="0">
      <text>
        <r>
          <rPr>
            <sz val="9"/>
            <color indexed="81"/>
            <rFont val="Tahoma"/>
            <family val="2"/>
          </rPr>
          <t>Der Charakter ist stärker als gewöhnlich.
Manche SLs sehen das nicht gerne.</t>
        </r>
      </text>
    </comment>
    <comment ref="G34" authorId="0">
      <text>
        <r>
          <rPr>
            <sz val="9"/>
            <color indexed="81"/>
            <rFont val="Tahoma"/>
            <family val="2"/>
          </rPr>
          <t>Der Charakter kann stöfferne Ausrüstung reparieren.</t>
        </r>
      </text>
    </comment>
    <comment ref="A35" authorId="0">
      <text>
        <r>
          <rPr>
            <sz val="9"/>
            <color indexed="81"/>
            <rFont val="Tahoma"/>
            <family val="2"/>
          </rPr>
          <t>Erstellte Artefakte, in die EP gebunden wurden, bitte hier eintragen.</t>
        </r>
      </text>
    </comment>
    <comment ref="G35" authorId="0">
      <text>
        <r>
          <rPr>
            <sz val="9"/>
            <color indexed="81"/>
            <rFont val="Tahoma"/>
            <family val="2"/>
          </rPr>
          <t>Der Charakter kann Ausrüstung aus Stoffen herstellen. 
Erfordert "Flicken".</t>
        </r>
      </text>
    </comment>
    <comment ref="G36" authorId="0">
      <text>
        <r>
          <rPr>
            <sz val="9"/>
            <color indexed="81"/>
            <rFont val="Tahoma"/>
            <family val="2"/>
          </rPr>
          <t>Herstellung von Ausrüstung aus Leder. Lerderrüstungen reparieren zu können, macht noch keinen Lederrüstungsbauer.
Erfordert "Lederrüstung reparieren".</t>
        </r>
      </text>
    </comment>
    <comment ref="D37" authorId="0">
      <text>
        <r>
          <rPr>
            <sz val="9"/>
            <color indexed="81"/>
            <rFont val="Tahoma"/>
            <family val="2"/>
          </rPr>
          <t>Magieresistenz wird stufenlos erlernt. Der Charakter ist gegen Zauber mit den Kosten seiner Stufe immun. Hat er Magieresistenz Stufe 20 ist er gegen Zauber bis einschließlich 20 MP immun.
Gegen alle. Auch Heilzauber.</t>
        </r>
      </text>
    </comment>
    <comment ref="G37" authorId="0">
      <text>
        <r>
          <rPr>
            <sz val="9"/>
            <color indexed="81"/>
            <rFont val="Tahoma"/>
            <family val="2"/>
          </rPr>
          <t>Kann Kettenrüstungen nicht nur reparieren, sondern auch herstellen.
Erfordert "Kettenrüstungen reparieren"</t>
        </r>
      </text>
    </comment>
    <comment ref="D38" authorId="0">
      <text>
        <r>
          <rPr>
            <sz val="9"/>
            <color indexed="81"/>
            <rFont val="Tahoma"/>
            <family val="2"/>
          </rPr>
          <t>Der Charakter ist gegen Beeinflussungen seines Geistes immun. Allerdings nicht gegen manipulierte Eindrücke seiner Sinnesorgane, wie die Bilder, die man bei magischer Furcht sieht, Schmerz, Blindheit usw.</t>
        </r>
      </text>
    </comment>
    <comment ref="G38" authorId="0">
      <text>
        <r>
          <rPr>
            <sz val="9"/>
            <color indexed="81"/>
            <rFont val="Tahoma"/>
            <family val="2"/>
          </rPr>
          <t>Der Charakter kann schmieden. Ob Hufeisen oder Plattenrüstungen, muss er selber wissen.
Erfordert "Plattenrüstungen reparieren" und "Waffen reparieren".</t>
        </r>
      </text>
    </comment>
    <comment ref="D39" authorId="0">
      <text>
        <r>
          <rPr>
            <sz val="9"/>
            <color indexed="81"/>
            <rFont val="Tahoma"/>
            <family val="2"/>
          </rPr>
          <t>Der Charakter durchschaut das Treiben von Feen, Kendar und anderem Kroppzeug. Er lässt sich nicht davon beeinflussen, und selbst wenn er bunte Lichter sieht, kann er sich so weit beherrschen, das nicht zu zeigen.
Verleit Immunität gegen Nervcharaktere. Schelmenzauber aller Art wirken nur noch, wenn du es zulässt, oder die SL es verlangt.
Leuten, die ihre Charaktere nur spielen, um andere zu nerven, muss man es nicht auch noch leicht machen.</t>
        </r>
      </text>
    </comment>
    <comment ref="G39" authorId="0">
      <text>
        <r>
          <rPr>
            <sz val="9"/>
            <color indexed="81"/>
            <rFont val="Tahoma"/>
            <family val="2"/>
          </rPr>
          <t>Ein Hufschmied kann keine Goldketten herstellen, und ein Goldschmied keine Hufeisen.</t>
        </r>
      </text>
    </comment>
    <comment ref="D40" authorId="0">
      <text>
        <r>
          <rPr>
            <sz val="9"/>
            <color indexed="81"/>
            <rFont val="Tahoma"/>
            <family val="2"/>
          </rPr>
          <t>Immunität gegen Bullshit richtet sich gegen alles, was dem Spieler zu blöd ist, um es auszuspielen.
Zum Beispiel diese sexistischen halb-OT "Krankheiten", die spätpubertierende Penisdenker dazu veranlassen, wildfremden Frauen mit erhobenen Händen hinterher zu rennen und zu belästigen, wie sie regelmäßig auf Großcons grassieren.</t>
        </r>
      </text>
    </comment>
    <comment ref="G40" authorId="0">
      <text>
        <r>
          <rPr>
            <sz val="9"/>
            <color indexed="81"/>
            <rFont val="Tahoma"/>
            <family val="2"/>
          </rPr>
          <t>Edelsteine schmiedet man (meistens) nicht.</t>
        </r>
      </text>
    </comment>
    <comment ref="G42" authorId="0">
      <text>
        <r>
          <rPr>
            <sz val="9"/>
            <color indexed="81"/>
            <rFont val="Tahoma"/>
            <family val="2"/>
          </rPr>
          <t>Schlösser herzustellen ist eine komplizierte Angelegenheit. Darum von der Schmiedekunst getrennt.</t>
        </r>
      </text>
    </comment>
    <comment ref="G44" authorId="0">
      <text>
        <r>
          <rPr>
            <sz val="9"/>
            <color indexed="81"/>
            <rFont val="Tahoma"/>
            <family val="2"/>
          </rPr>
          <t>Der Charakter kennt sich mit Pflanzen aus, und weiß um ihre Wirkung. Das allein reicht aber nur für rudimentäre Tränke (oder eher Suppen) mit rein profaner Wirkung.</t>
        </r>
      </text>
    </comment>
    <comment ref="G45" authorId="0">
      <text>
        <r>
          <rPr>
            <sz val="9"/>
            <color indexed="81"/>
            <rFont val="Tahoma"/>
            <family val="2"/>
          </rPr>
          <t>Gibt an, wie gut sich der Charakter mit Alchemie, und den Grundlagen des hantierens mit bestimmten Zutaten auskennt, seien es Pflanzen, Mineralien oder andere Ingredienzien.
Er kennt davon allein noch kein Rezept, aber er kann vermutlich Rezepte dieser Stufe lernen und nachbrauen, ohne sich und andere zu gefährden.</t>
        </r>
      </text>
    </comment>
    <comment ref="G46" authorId="0">
      <text>
        <r>
          <rPr>
            <sz val="9"/>
            <color indexed="81"/>
            <rFont val="Tahoma"/>
            <family val="2"/>
          </rPr>
          <t>Der Charakter ist ein Meister der Alchemie und kann Meistertränke brauen.</t>
        </r>
      </text>
    </comment>
    <comment ref="G47" authorId="0">
      <text>
        <r>
          <rPr>
            <sz val="9"/>
            <color indexed="81"/>
            <rFont val="Tahoma"/>
            <family val="2"/>
          </rPr>
          <t>Der Charakter ist Großmeister der Alchemie und kann Großmeistertränke brauen.</t>
        </r>
      </text>
    </comment>
  </commentList>
</comments>
</file>

<file path=xl/comments3.xml><?xml version="1.0" encoding="utf-8"?>
<comments xmlns="http://schemas.openxmlformats.org/spreadsheetml/2006/main">
  <authors>
    <author>Björn Ullrich</author>
  </authors>
  <commentList>
    <comment ref="J7" authorId="0">
      <text>
        <r>
          <rPr>
            <sz val="9"/>
            <color indexed="81"/>
            <rFont val="Tahoma"/>
            <family val="2"/>
          </rPr>
          <t>Zu allen Zaubern, bei denen eine Entität beeinflusst wird, wie Untotenbann, Dämon beschwören usw. sei gesagt, das der Zauber in der Praxis wesentlich mehr Magiepunkte kosten kann, als es an EP braucht um ihn zu lernen. Du kannst vielleicht die Matrix lernen, mit der du einen Dämon bannst, ein großer Dämon wird sich von 30 Magiepunkten aber kaum vertreiben lassen. Sprich im Zweifel mit der SL, ob die Magie, die du in den Zauber steckst reicht.</t>
        </r>
      </text>
    </comment>
  </commentList>
</comments>
</file>

<file path=xl/comments4.xml><?xml version="1.0" encoding="utf-8"?>
<comments xmlns="http://schemas.openxmlformats.org/spreadsheetml/2006/main">
  <authors>
    <author>Björn Ullrich</author>
  </authors>
  <commentList>
    <comment ref="B5" authorId="0">
      <text>
        <r>
          <rPr>
            <sz val="9"/>
            <color indexed="81"/>
            <rFont val="Tahoma"/>
            <family val="2"/>
          </rPr>
          <t>Gewünschte Basis-Start-EP, die mit Boni und Mali die eigentlichen Start-EP ergeben.
Standart: 60
Sollte, wenn die Altersfunktion voll, und nicht nur als kleiner Bonus genutzt wird, auf 0 gesetzt werden.
Wird die Altersfunktion gar nicht genutzt, ist 90 zu empfehlen.</t>
        </r>
      </text>
    </comment>
    <comment ref="F5" authorId="0">
      <text>
        <r>
          <rPr>
            <sz val="9"/>
            <color indexed="81"/>
            <rFont val="Tahoma"/>
            <family val="2"/>
          </rPr>
          <t>EP, die pro Lebensjahr aber dem Mindestalter generiert werden. Ein intelligenter und talentierter Charakter lernt vielleicht mehr pro Jahr als ein dummer, untalentierter Charakter.
Standart: 5
Elfenjahre bitte in Menschenjahre umrechnen.</t>
        </r>
      </text>
    </comment>
    <comment ref="F6" authorId="0">
      <text>
        <r>
          <rPr>
            <sz val="9"/>
            <color indexed="81"/>
            <rFont val="Tahoma"/>
            <family val="2"/>
          </rPr>
          <t>Das Alter, ab dem der Charakter Lebenserfahrung sammelt.
Standart: 12</t>
        </r>
      </text>
    </comment>
    <comment ref="F7" authorId="0">
      <text>
        <r>
          <rPr>
            <sz val="9"/>
            <color indexed="81"/>
            <rFont val="Tahoma"/>
            <family val="2"/>
          </rPr>
          <t xml:space="preserve">Wenn das Geburtsdatum verwendet werden soll, das rechnerische OT-Geburtsdatum des Charakters eingeben. Das Alter wird dann anhand des aktuellen OT-Datums berechnet.
Also z.B. 3.8.1993, nicht 3.8.1193
</t>
        </r>
        <r>
          <rPr>
            <b/>
            <sz val="9"/>
            <color indexed="81"/>
            <rFont val="Tahoma"/>
            <family val="2"/>
          </rPr>
          <t>Nicht zusammen mit dem manuellen Alter verwenden!</t>
        </r>
      </text>
    </comment>
    <comment ref="B8" authorId="0">
      <text>
        <r>
          <rPr>
            <sz val="9"/>
            <color indexed="81"/>
            <rFont val="Tahoma"/>
            <family val="2"/>
          </rPr>
          <t>Wenn ausgeprägte Nachteile des Charakters auch das anfängliche lernen beeinflussen sollen, hier etwas eintragen.
Standart: Leer</t>
        </r>
      </text>
    </comment>
    <comment ref="F8" authorId="0">
      <text>
        <r>
          <rPr>
            <sz val="9"/>
            <color indexed="81"/>
            <rFont val="Tahoma"/>
            <family val="2"/>
          </rPr>
          <t xml:space="preserve">Hier wird das Alter manuell eingeben.
</t>
        </r>
        <r>
          <rPr>
            <b/>
            <sz val="9"/>
            <color indexed="81"/>
            <rFont val="Tahoma"/>
            <family val="2"/>
          </rPr>
          <t>Nicht zusammen mit dem Geburtsdatum verwenden!</t>
        </r>
      </text>
    </comment>
    <comment ref="B9" authorId="0">
      <text>
        <r>
          <rPr>
            <b/>
            <sz val="9"/>
            <color indexed="81"/>
            <rFont val="Tahoma"/>
            <family val="2"/>
          </rPr>
          <t>Die gesamten Start-EP des Charakters</t>
        </r>
      </text>
    </comment>
    <comment ref="F9" authorId="0">
      <text>
        <r>
          <rPr>
            <b/>
            <sz val="9"/>
            <color indexed="81"/>
            <rFont val="Tahoma"/>
            <family val="2"/>
          </rPr>
          <t xml:space="preserve">Summe der sich aus der Lebenserfahrung ergebenden EP.
</t>
        </r>
        <r>
          <rPr>
            <sz val="9"/>
            <color indexed="81"/>
            <rFont val="Tahoma"/>
            <family val="2"/>
          </rPr>
          <t>In den Standarteinstellungen hat ein 20 jähriger Charakter 100 Start-EP.</t>
        </r>
      </text>
    </comment>
    <comment ref="A11" authorId="0">
      <text>
        <r>
          <rPr>
            <sz val="9"/>
            <color indexed="81"/>
            <rFont val="Tahoma"/>
            <family val="2"/>
          </rPr>
          <t>Boni sind Vorteile, die über den Durchschnitt hinaus gehen. Für einfach mit der Zeit gesammelte Erfahrung, besser die Lebenserfahrung kalkulieren lassen.</t>
        </r>
      </text>
    </comment>
    <comment ref="A12" authorId="0">
      <text>
        <r>
          <rPr>
            <sz val="9"/>
            <color indexed="81"/>
            <rFont val="Tahoma"/>
            <family val="2"/>
          </rPr>
          <t xml:space="preserve">Der Charakter ist überdurchschnittlich intelligent. Er hat eine hohe Auffassungsgabe und versteht Zusammenhänge.
</t>
        </r>
      </text>
    </comment>
    <comment ref="E12" authorId="0">
      <text>
        <r>
          <rPr>
            <sz val="9"/>
            <color indexed="81"/>
            <rFont val="Tahoma"/>
            <family val="2"/>
          </rPr>
          <t>Der Charakter kann nicht lesen und schreiben, und es auch nur schwer lernen (als Erwachsener lesen und schreiben zu lernen ist nun mal schwer und zeitintensiv).
Das hat seine Bildung erheblich negativ beeinflusst.</t>
        </r>
      </text>
    </comment>
    <comment ref="A13" authorId="0">
      <text>
        <r>
          <rPr>
            <sz val="9"/>
            <color indexed="81"/>
            <rFont val="Tahoma"/>
            <family val="2"/>
          </rPr>
          <t>Der Charakter ist sehr intelligent. (Setzt auch OT eine hohe Intelligenz vorraus!)</t>
        </r>
      </text>
    </comment>
    <comment ref="E13" authorId="0">
      <text>
        <r>
          <rPr>
            <sz val="9"/>
            <color indexed="81"/>
            <rFont val="Tahoma"/>
            <family val="2"/>
          </rPr>
          <t>Der Charakter kann lesen und schreiben lernen, es fällt ihm aber sehr schwer, was seine Bildung negativ beeinflusst.</t>
        </r>
      </text>
    </comment>
    <comment ref="A14" authorId="0">
      <text>
        <r>
          <rPr>
            <sz val="9"/>
            <color indexed="81"/>
            <rFont val="Tahoma"/>
            <family val="2"/>
          </rPr>
          <t>Der Charakter ist ein absolutes Genie. Er versteht jeden Zusammenhang und kennt stets alle Konsequenzen und Optionen.
(Setzt auch OT eine hohe Intelligenz vorraus!)</t>
        </r>
      </text>
    </comment>
    <comment ref="E14" authorId="0">
      <text>
        <r>
          <rPr>
            <sz val="9"/>
            <color indexed="81"/>
            <rFont val="Tahoma"/>
            <family val="2"/>
          </rPr>
          <t>Der Charakter kann nur schwer Rechnen (schriftlich und im Kopf).</t>
        </r>
      </text>
    </comment>
    <comment ref="A15" authorId="0">
      <text>
        <r>
          <rPr>
            <sz val="9"/>
            <color indexed="81"/>
            <rFont val="Tahoma"/>
            <family val="2"/>
          </rPr>
          <t>Der Charakter versteht sich auf das was er tut. Es fällt ihm leichter als anderen.
Er muss dabei nicht erfahren sein, es fällt ihm einfach leichter.</t>
        </r>
      </text>
    </comment>
    <comment ref="E15" authorId="0">
      <text>
        <r>
          <rPr>
            <sz val="9"/>
            <color indexed="81"/>
            <rFont val="Tahoma"/>
            <family val="2"/>
          </rPr>
          <t>Der Charakter ist dumm. Es fällt ihm schwer, Dinge zu lernen und zu begreifen, was seine Bildung stark beeinflusst hat.</t>
        </r>
      </text>
    </comment>
    <comment ref="A16" authorId="0">
      <text>
        <r>
          <rPr>
            <sz val="9"/>
            <color indexed="81"/>
            <rFont val="Tahoma"/>
            <family val="2"/>
          </rPr>
          <t>Der Charakter ist ein wahres Naturtalent. Seine Begabung ist wahrlich beneidenswert.</t>
        </r>
      </text>
    </comment>
    <comment ref="E16" authorId="0">
      <text>
        <r>
          <rPr>
            <sz val="9"/>
            <color indexed="81"/>
            <rFont val="Tahoma"/>
            <family val="2"/>
          </rPr>
          <t>Der Charakter ist nicht nur einfach schwer von Begriff. Er ist geistig zurückgeblieben. Etwas zu lernen fällt ihm sehr schwer, und ist es schon immer schwer gefallen.
Er bekommt wenig, bis keine Start-EP.</t>
        </r>
      </text>
    </comment>
    <comment ref="A17" authorId="0">
      <text>
        <r>
          <rPr>
            <sz val="9"/>
            <color indexed="81"/>
            <rFont val="Tahoma"/>
            <family val="2"/>
          </rPr>
          <t>Der Charakter beherrscht sein Fach meisterlich. Seine Fähigkeiten übersteigen selbst die von "normal" Begabten bei weitem. Es gibt eigentlich nichts mehr zu verbessern.</t>
        </r>
      </text>
    </comment>
    <comment ref="E17" authorId="0">
      <text>
        <r>
          <rPr>
            <sz val="9"/>
            <color indexed="81"/>
            <rFont val="Tahoma"/>
            <family val="2"/>
          </rPr>
          <t>Der Charakter hat keine Ausbildung genossen. Er ist nicht dumm o.ä.
Er hat einfach keine Bildung genossen.
Sollte etwa die Hälfte der Start-EP betragen.</t>
        </r>
      </text>
    </comment>
    <comment ref="A18" authorId="0">
      <text>
        <r>
          <rPr>
            <sz val="9"/>
            <color indexed="81"/>
            <rFont val="Tahoma"/>
            <family val="2"/>
          </rPr>
          <t>Der Charakter ist überdurchschnittlich gebildet. Er hatte das Glück, eine bessere Schule zu besuchen, Privatuntericht zu nehmen, oder an einer Akademie aufgenommen worden zu sein.
Das allein sagt aber noch nichts über seine Intelligenz aus.</t>
        </r>
      </text>
    </comment>
    <comment ref="E18" authorId="0">
      <text>
        <r>
          <rPr>
            <sz val="9"/>
            <color indexed="81"/>
            <rFont val="Tahoma"/>
            <family val="2"/>
          </rPr>
          <t>Wie ungebildet, nur auf die Praxis bezogen.
Der Charakter konnte wenig praktische Erfahrungen sammeln.
Sollte etwa die Hälfte der Start-EP betragen.</t>
        </r>
      </text>
    </comment>
    <comment ref="A19" authorId="0">
      <text>
        <r>
          <rPr>
            <sz val="9"/>
            <color indexed="81"/>
            <rFont val="Tahoma"/>
            <family val="2"/>
          </rPr>
          <t>Der Charakter übertrifft noch andere gebildete Personen. Er hat sehr intensiv gelernt, und viel Arbeit in sein Studium gesteckt.</t>
        </r>
      </text>
    </comment>
    <comment ref="E19" authorId="0">
      <text>
        <r>
          <rPr>
            <sz val="9"/>
            <color indexed="81"/>
            <rFont val="Tahoma"/>
            <family val="2"/>
          </rPr>
          <t>Der Charakter kommt aus einer abgeschiedenen Gegend, die kaum Kontakt zur Außenwelt hat. Er kann durchaus intelligent und gebildet sein, nur nicht in den Dingen, die in der Außenwelt von Belang sind.</t>
        </r>
      </text>
    </comment>
    <comment ref="A20" authorId="0">
      <text>
        <r>
          <rPr>
            <sz val="9"/>
            <color indexed="81"/>
            <rFont val="Tahoma"/>
            <family val="2"/>
          </rPr>
          <t>Der Charakter ist ein absoluter Experte auf seinem Fachgebiet. Es gibt nahezu nichts, was er nicht weis. Gelehrte jedes Standes wenden sich mit Fragen an ihn.</t>
        </r>
      </text>
    </comment>
    <comment ref="E20" authorId="0">
      <text>
        <r>
          <rPr>
            <sz val="9"/>
            <color indexed="81"/>
            <rFont val="Tahoma"/>
            <family val="2"/>
          </rPr>
          <t>Der Charakter ist völlig talentfrei. Ihm geht nichts leicht von der Hand.</t>
        </r>
      </text>
    </comment>
    <comment ref="A21" authorId="0">
      <text>
        <r>
          <rPr>
            <sz val="9"/>
            <color indexed="81"/>
            <rFont val="Tahoma"/>
            <family val="2"/>
          </rPr>
          <t>Der Charakter hat schon Erfahrungen in seinem Fach sammeln können. Er kennt die Grundlagen und kommt im Alltag damit zurecht.</t>
        </r>
      </text>
    </comment>
    <comment ref="E21" authorId="0">
      <text>
        <r>
          <rPr>
            <sz val="9"/>
            <color indexed="81"/>
            <rFont val="Tahoma"/>
            <family val="2"/>
          </rPr>
          <t>Der Charakter ist blind. Blindenschrift und Blindenschulen sind in den wenigsten Fantasy-Zivilisationen vorhanden.</t>
        </r>
      </text>
    </comment>
    <comment ref="A22" authorId="0">
      <text>
        <r>
          <rPr>
            <sz val="9"/>
            <color indexed="81"/>
            <rFont val="Tahoma"/>
            <family val="2"/>
          </rPr>
          <t>Der Charakter ist bereits sehr erfahren und macht das schon seit längerer Zeit. Er kennt sich gut aus, kennt Tricks, Kniffe und Herangehensweisen, die anderen verborgen bleiben.</t>
        </r>
      </text>
    </comment>
    <comment ref="E22" authorId="0">
      <text>
        <r>
          <rPr>
            <sz val="9"/>
            <color indexed="81"/>
            <rFont val="Tahoma"/>
            <family val="2"/>
          </rPr>
          <t>Der Charakter ist taub. Das sammeln von Erfahrungen ist dadurch eingeschränkt.</t>
        </r>
      </text>
    </comment>
    <comment ref="A23" authorId="0">
      <text>
        <r>
          <rPr>
            <sz val="9"/>
            <color indexed="81"/>
            <rFont val="Tahoma"/>
            <family val="2"/>
          </rPr>
          <t>Der Charakter ist ein wahrer Meister. Es gibt kaum jemanden, der ihm das Wasser reichen kann. Er ist ein wahrer Profi.</t>
        </r>
      </text>
    </comment>
    <comment ref="E23" authorId="0">
      <text>
        <r>
          <rPr>
            <sz val="9"/>
            <color indexed="81"/>
            <rFont val="Tahoma"/>
            <family val="2"/>
          </rPr>
          <t>Der Charakter ist stumm. Das ist bei der Ausbildung etwas hinderlich.</t>
        </r>
      </text>
    </comment>
    <comment ref="E24" authorId="0">
      <text>
        <r>
          <rPr>
            <sz val="9"/>
            <color indexed="81"/>
            <rFont val="Tahoma"/>
            <family val="2"/>
          </rPr>
          <t>Der Charakter ist verkrüppelt. Körperliche Arbeit fällt ihm schwer, er kann sich nur eingeschränkt bewegen. 
Er kann durchaus gelehrig sein, körperliche Tätigkeiten könnten ihm aber schwer fallen zu lernen.</t>
        </r>
      </text>
    </comment>
    <comment ref="E25" authorId="0">
      <text>
        <r>
          <rPr>
            <sz val="9"/>
            <color indexed="81"/>
            <rFont val="Tahoma"/>
            <family val="2"/>
          </rPr>
          <t>Der Charakter ist gelähmt, und kann einen ganzen Teil seines Körpers nicht bewegen. Das macht das machen körperlicher Erfahrungen fast unmöglich.</t>
        </r>
      </text>
    </comment>
  </commentList>
</comments>
</file>

<file path=xl/comments5.xml><?xml version="1.0" encoding="utf-8"?>
<comments xmlns="http://schemas.openxmlformats.org/spreadsheetml/2006/main">
  <authors>
    <author>Björn Ullrich</author>
  </authors>
  <commentList>
    <comment ref="B5" authorId="0">
      <text>
        <r>
          <rPr>
            <sz val="9"/>
            <color indexed="81"/>
            <rFont val="Tahoma"/>
            <family val="2"/>
          </rPr>
          <t>Hier kann ein Faktor eingetragen werden, mit dem alle Kosten dieser Kategorie multipliziert werden.</t>
        </r>
      </text>
    </comment>
    <comment ref="E5" authorId="0">
      <text>
        <r>
          <rPr>
            <sz val="9"/>
            <color indexed="81"/>
            <rFont val="Tahoma"/>
            <family val="2"/>
          </rPr>
          <t>Hier kann ein Faktor eingetragen werden, mit dem alle Kosten dieser Kategorie multipliziert werden.</t>
        </r>
      </text>
    </comment>
    <comment ref="H5" authorId="0">
      <text>
        <r>
          <rPr>
            <sz val="9"/>
            <color indexed="81"/>
            <rFont val="Tahoma"/>
            <family val="2"/>
          </rPr>
          <t>Hier kann ein Faktor eingetragen werden, mit dem alle Kosten dieser Kategorie multipliziert werden.</t>
        </r>
      </text>
    </comment>
    <comment ref="E10" authorId="0">
      <text>
        <r>
          <rPr>
            <sz val="9"/>
            <color indexed="81"/>
            <rFont val="Tahoma"/>
            <family val="2"/>
          </rPr>
          <t>Hier kann ein Faktor eingetragen werden, mit dem alle Kosten dieser Kategorie multipliziert werden.</t>
        </r>
      </text>
    </comment>
    <comment ref="H11" authorId="0">
      <text>
        <r>
          <rPr>
            <sz val="9"/>
            <color indexed="81"/>
            <rFont val="Tahoma"/>
            <family val="2"/>
          </rPr>
          <t>Hier kann ein Faktor eingetragen werden, mit dem alle Kosten dieser Kategorie multipliziert werden.</t>
        </r>
      </text>
    </comment>
    <comment ref="E19" authorId="0">
      <text>
        <r>
          <rPr>
            <sz val="9"/>
            <color indexed="81"/>
            <rFont val="Tahoma"/>
            <family val="2"/>
          </rPr>
          <t>Hier kann ein Faktor eingetragen werden, mit dem alle Kosten dieser Kategorie multipliziert werden.</t>
        </r>
      </text>
    </comment>
    <comment ref="E26" authorId="0">
      <text>
        <r>
          <rPr>
            <sz val="9"/>
            <color indexed="81"/>
            <rFont val="Tahoma"/>
            <family val="2"/>
          </rPr>
          <t>Hier kann ein Faktor eingetragen werden, mit dem alle Kosten dieser Kategorie multipliziert werden.</t>
        </r>
      </text>
    </comment>
    <comment ref="B33" authorId="0">
      <text>
        <r>
          <rPr>
            <sz val="9"/>
            <color indexed="81"/>
            <rFont val="Tahoma"/>
            <family val="2"/>
          </rPr>
          <t>Hier kann ein Faktor eingetragen werden, mit dem alle Kosten dieser Kategorie multipliziert werden.</t>
        </r>
      </text>
    </comment>
    <comment ref="E41" authorId="0">
      <text>
        <r>
          <rPr>
            <sz val="9"/>
            <color indexed="81"/>
            <rFont val="Tahoma"/>
            <family val="2"/>
          </rPr>
          <t>Hier kann ein Faktor eingetragen werden, mit dem alle Kosten dieser Kategorie multipliziert werden.</t>
        </r>
      </text>
    </comment>
    <comment ref="K68" authorId="0">
      <text>
        <r>
          <rPr>
            <sz val="9"/>
            <color indexed="81"/>
            <rFont val="Tahoma"/>
            <family val="2"/>
          </rPr>
          <t xml:space="preserve">Der Faktor für Immunitäten ist </t>
        </r>
        <r>
          <rPr>
            <i/>
            <sz val="9"/>
            <color indexed="81"/>
            <rFont val="Tahoma"/>
            <family val="2"/>
          </rPr>
          <t>nicht</t>
        </r>
        <r>
          <rPr>
            <sz val="9"/>
            <color indexed="81"/>
            <rFont val="Tahoma"/>
            <family val="2"/>
          </rPr>
          <t xml:space="preserve"> mit den Faktoren für Zauber kummulativ!</t>
        </r>
      </text>
    </comment>
  </commentList>
</comments>
</file>

<file path=xl/sharedStrings.xml><?xml version="1.0" encoding="utf-8"?>
<sst xmlns="http://schemas.openxmlformats.org/spreadsheetml/2006/main" count="565" uniqueCount="383">
  <si>
    <t>Con</t>
  </si>
  <si>
    <t>Bemerkung</t>
  </si>
  <si>
    <t>Orga</t>
  </si>
  <si>
    <t>Contage</t>
  </si>
  <si>
    <t>Bonus-EP</t>
  </si>
  <si>
    <t>Malus-EP</t>
  </si>
  <si>
    <t>EP-Gesamt</t>
  </si>
  <si>
    <t>Con-Übersicht</t>
  </si>
  <si>
    <t>RLRW - Das regellose Regelwerk</t>
  </si>
  <si>
    <t>Basis-EP</t>
  </si>
  <si>
    <t>EP pro Contag:</t>
  </si>
  <si>
    <t>Charaktergenerator</t>
  </si>
  <si>
    <t>Auf dieser Seite werden die Start-EP des Charakters kalkuliert.</t>
  </si>
  <si>
    <t>Hier werden die EP pro Con ermittelt</t>
  </si>
  <si>
    <t>Summe Boni:</t>
  </si>
  <si>
    <t>Summe Mali:</t>
  </si>
  <si>
    <t>Summe Start-EP:</t>
  </si>
  <si>
    <t>EP pro Lebensjahr:</t>
  </si>
  <si>
    <t>EP ab Lebensjahr:</t>
  </si>
  <si>
    <t>Summe Lebenserfahrung:</t>
  </si>
  <si>
    <t>Geburtsdatum:</t>
  </si>
  <si>
    <t>Boni</t>
  </si>
  <si>
    <t>Mali</t>
  </si>
  <si>
    <t>In diesem Bereich befindet sich ein Rechenwerk, das keinesfalls verändert werden sollte!</t>
  </si>
  <si>
    <t>X</t>
  </si>
  <si>
    <t>EP</t>
  </si>
  <si>
    <t>Legasthenie</t>
  </si>
  <si>
    <t>Analphabet</t>
  </si>
  <si>
    <t>Rechenschwäche</t>
  </si>
  <si>
    <t>Dumm</t>
  </si>
  <si>
    <t>Ungebildet</t>
  </si>
  <si>
    <t>Weltfremd</t>
  </si>
  <si>
    <t>Blind</t>
  </si>
  <si>
    <t>Taub</t>
  </si>
  <si>
    <t>Stumm</t>
  </si>
  <si>
    <t>Verkrüppelt</t>
  </si>
  <si>
    <t>Gelähmt</t>
  </si>
  <si>
    <t>Hochintelligent</t>
  </si>
  <si>
    <t>Intelligent</t>
  </si>
  <si>
    <t>Talentiert</t>
  </si>
  <si>
    <t>Hoch talentiert</t>
  </si>
  <si>
    <t>Gebildet</t>
  </si>
  <si>
    <t>Hoch gebildet</t>
  </si>
  <si>
    <t>Meister seines Fachs</t>
  </si>
  <si>
    <t>Experte</t>
  </si>
  <si>
    <t>Genie</t>
  </si>
  <si>
    <t>Gewünschte Basis-EP:</t>
  </si>
  <si>
    <t>Zurückgeblieben</t>
  </si>
  <si>
    <t>Negative Start-EP zulassen:</t>
  </si>
  <si>
    <t>Erfahren</t>
  </si>
  <si>
    <t>Unerfahren</t>
  </si>
  <si>
    <t>Sehr erfahren</t>
  </si>
  <si>
    <t>Naturtalent</t>
  </si>
  <si>
    <t>Nicht freigeschaltet</t>
  </si>
  <si>
    <t>Nicht verfügbar</t>
  </si>
  <si>
    <t>Gewählt</t>
  </si>
  <si>
    <t>Untalentiert</t>
  </si>
  <si>
    <t>Konfiguration</t>
  </si>
  <si>
    <t>Auf dieser Seite wird das RLRW konfiguriert, Basisdaten und Faktoren eingestellt.</t>
  </si>
  <si>
    <t>∑ Contage:</t>
  </si>
  <si>
    <t>Hier werden die Fertigkeiten des Charakters eingestellt.</t>
  </si>
  <si>
    <t>Fertigkeiten</t>
  </si>
  <si>
    <t>EP Gesamt:</t>
  </si>
  <si>
    <t>freie EP:</t>
  </si>
  <si>
    <t>ausgegebene EP:</t>
  </si>
  <si>
    <t>EP aus Contagen:</t>
  </si>
  <si>
    <t>Start-EP:</t>
  </si>
  <si>
    <t>Erspielte Vor- und Nachteile bitte unter "Fertigkeiten" eintragen.</t>
  </si>
  <si>
    <t>Zus. Lebenspunkt 1</t>
  </si>
  <si>
    <t>Zus. Lebenspunkt 2</t>
  </si>
  <si>
    <t>Zus. Lebenspunkt 3</t>
  </si>
  <si>
    <t>Zus. Lebenspunkt 4</t>
  </si>
  <si>
    <t>Zus. Lebenspunkt 5</t>
  </si>
  <si>
    <t>Zähigkeit 1</t>
  </si>
  <si>
    <t>Zähigkeit 2</t>
  </si>
  <si>
    <t>Zähigkeit 3</t>
  </si>
  <si>
    <t>Zähigkeit 4</t>
  </si>
  <si>
    <t>Zähigkeit 5</t>
  </si>
  <si>
    <t>Regeneration 1</t>
  </si>
  <si>
    <t>Regeneration 2</t>
  </si>
  <si>
    <t>Regeneration 3</t>
  </si>
  <si>
    <t>Regeneration 4</t>
  </si>
  <si>
    <t>Regeneration 5</t>
  </si>
  <si>
    <t>Schmerzresistenz</t>
  </si>
  <si>
    <t>Schmerzimmunität 1</t>
  </si>
  <si>
    <t>Schmerzimmunität 2</t>
  </si>
  <si>
    <t>Zus. Lebenspunkt 6 +</t>
  </si>
  <si>
    <t>Zähigkeit 6 +</t>
  </si>
  <si>
    <t>Körper und Geist</t>
  </si>
  <si>
    <t>Furchtlosigkeit</t>
  </si>
  <si>
    <t>Kennt keine Furcht</t>
  </si>
  <si>
    <t>Seelenschutz</t>
  </si>
  <si>
    <t>Boni-Mali-Modifikatoren:</t>
  </si>
  <si>
    <t>Berserker 1</t>
  </si>
  <si>
    <t>Berserker 2</t>
  </si>
  <si>
    <t>Berserker 3</t>
  </si>
  <si>
    <t>Berserker 4 +</t>
  </si>
  <si>
    <t>Meucheln</t>
  </si>
  <si>
    <t>Niederschlagen</t>
  </si>
  <si>
    <t>Entfesseln</t>
  </si>
  <si>
    <t>Handwerk</t>
  </si>
  <si>
    <t>Sarwürkerei</t>
  </si>
  <si>
    <t>Lederrüstung reparieren</t>
  </si>
  <si>
    <t>Kettenrüstung reparieren</t>
  </si>
  <si>
    <t>Plattenrüstung reparieren</t>
  </si>
  <si>
    <t>Waffen reparieren</t>
  </si>
  <si>
    <t>Nähen</t>
  </si>
  <si>
    <t>Sattlerei</t>
  </si>
  <si>
    <t>Schmiedekunst</t>
  </si>
  <si>
    <t>Goldschmiedekunst</t>
  </si>
  <si>
    <t>Edelsteinschleiferei</t>
  </si>
  <si>
    <t>Fallen stellen/entschärfen</t>
  </si>
  <si>
    <t>Schlösser knacken</t>
  </si>
  <si>
    <t>Schurkenfertigkeiten</t>
  </si>
  <si>
    <t>Schlösser herstellen</t>
  </si>
  <si>
    <t>Allgemeine Fähigkeiten</t>
  </si>
  <si>
    <t>Blutmagie</t>
  </si>
  <si>
    <t>Großmeister</t>
  </si>
  <si>
    <t>Meister</t>
  </si>
  <si>
    <t>Omnimagus</t>
  </si>
  <si>
    <t>Magiespeicher nutzen</t>
  </si>
  <si>
    <t>Zusätzliche Magiepunkte</t>
  </si>
  <si>
    <t>Alchemie</t>
  </si>
  <si>
    <t>Pflanzenkunde</t>
  </si>
  <si>
    <t>Trank- und Giftkunde</t>
  </si>
  <si>
    <t>Meisteralchemist</t>
  </si>
  <si>
    <t>Großmeisteralchemist</t>
  </si>
  <si>
    <t>Immunitäten</t>
  </si>
  <si>
    <t>Immunität gegen "Fluch"</t>
  </si>
  <si>
    <t>Immunität gegen Bullshit</t>
  </si>
  <si>
    <t>Wissen</t>
  </si>
  <si>
    <t>Trank-/Giftimmunität</t>
  </si>
  <si>
    <t>Magietheorie</t>
  </si>
  <si>
    <t>Geographie</t>
  </si>
  <si>
    <t>Theoretische Alchemie</t>
  </si>
  <si>
    <t>Etikette</t>
  </si>
  <si>
    <t>Kampfkunst</t>
  </si>
  <si>
    <t>Religionskunde</t>
  </si>
  <si>
    <t>Ingenieur</t>
  </si>
  <si>
    <t>Allgemeinwissen</t>
  </si>
  <si>
    <t>Sagen und Legenden</t>
  </si>
  <si>
    <t>Lesen und schreiben</t>
  </si>
  <si>
    <t>Zählen und rechnen</t>
  </si>
  <si>
    <t>Feuer machen</t>
  </si>
  <si>
    <t>Schriften entschlüsseln</t>
  </si>
  <si>
    <t>Flora und Fauna</t>
  </si>
  <si>
    <t>Völkerkunde</t>
  </si>
  <si>
    <t>Recht</t>
  </si>
  <si>
    <t>Ogerstärke</t>
  </si>
  <si>
    <t>Heilerfertigkeiten</t>
  </si>
  <si>
    <t>Magierfertigkeiten</t>
  </si>
  <si>
    <t>Erste Hilfe</t>
  </si>
  <si>
    <t>Wunden versorgen</t>
  </si>
  <si>
    <t>Knochen heilen</t>
  </si>
  <si>
    <t>Chirurgie</t>
  </si>
  <si>
    <t>Entgiften</t>
  </si>
  <si>
    <t>Krankheiten heilen</t>
  </si>
  <si>
    <t>Artefakte</t>
  </si>
  <si>
    <t>Eigene Fertigkeiten</t>
  </si>
  <si>
    <t>Magieresistenz</t>
  </si>
  <si>
    <t>Immun gg. Schelmenzauber</t>
  </si>
  <si>
    <t>Fremdes Blut nutzen</t>
  </si>
  <si>
    <t>Altes Blut nutzen</t>
  </si>
  <si>
    <t>Holzschilde reparieren</t>
  </si>
  <si>
    <t>Das zweite Gesicht</t>
  </si>
  <si>
    <t>Flicken</t>
  </si>
  <si>
    <t>Info</t>
  </si>
  <si>
    <t>Disclaimer:</t>
  </si>
  <si>
    <t>Lizenz:</t>
  </si>
  <si>
    <t>CC BY-NC-SA 3.0</t>
  </si>
  <si>
    <t>Autor:</t>
  </si>
  <si>
    <t>Grom - grom(AT)hacari.net</t>
  </si>
  <si>
    <t>Version:</t>
  </si>
  <si>
    <t>Änderung durch</t>
  </si>
  <si>
    <t>Änderung</t>
  </si>
  <si>
    <t>Für wen ist das RLRW gedacht?</t>
  </si>
  <si>
    <t>Wie funktioniert das alles?</t>
  </si>
  <si>
    <t>Die genaue Funktionsweise ist hier dokumentiert.</t>
  </si>
  <si>
    <t>Was kann ich alles ändern?</t>
  </si>
  <si>
    <t>Das RLRW besteht nur aus diesem Excel-Dokument. Es gibt kein geschriebenes Regelwerk. Formeln, Verknüpfungen und Bedingungen innerhalb des Dokuments ermöglichen die vielen Automatismen des RLRW. Es enthält dabei standartmäßig keine Makros, also keinen "echten" programmierten Code.</t>
  </si>
  <si>
    <t>Sämtliche Kosten und Faktoren, zusätzliche Fähigkeiten, Zauber und Werte zur Charaktererstellung. Wenn du Änderungen an den geschützten Formeln und Einträgen vornehmen willst, frag unter o.g. Email-Adresse nach dem Passwort.</t>
  </si>
  <si>
    <t>Was ist das RLRW?</t>
  </si>
  <si>
    <r>
      <t xml:space="preserve">Für wen ist das RLRW </t>
    </r>
    <r>
      <rPr>
        <b/>
        <i/>
        <sz val="10"/>
        <color indexed="8"/>
        <rFont val="Book Antiqua"/>
        <family val="1"/>
      </rPr>
      <t xml:space="preserve">nicht </t>
    </r>
    <r>
      <rPr>
        <b/>
        <sz val="10"/>
        <color indexed="8"/>
        <rFont val="Book Antiqua"/>
        <family val="1"/>
      </rPr>
      <t>gedacht?</t>
    </r>
  </si>
  <si>
    <t>Steht hinter den Kosten ein ×, wird in Stufen gesteigert. Trage die gewünschten Kosten pro Stufe ein.</t>
  </si>
  <si>
    <t>D</t>
  </si>
  <si>
    <t>G</t>
  </si>
  <si>
    <t>J</t>
  </si>
  <si>
    <t>A</t>
  </si>
  <si>
    <t>Steht hinter den Kosten ein ×, wird in Stufen zu den angegebenen gesteigert. Trage die gewünschte Stufe ein.
Die Kosten können unter Konfiguration eingestellt werden.</t>
  </si>
  <si>
    <t>Das RLRW entstand aus dem Problem heraus, das klassische Regelwerke nicht mit dem immer populärer werdenden DKWDDK (Du Kannst Was Du Darstellen Kannst) kompatibel sind, weil bei ihnen die Regulierung des Spiels zum Zweck des Balancing, des "Verdienens" von Erfahrung und Fähigkeiten, und der Vermeidung von Powerplay im Vordergrund steht.
Das RLRW versucht zu deregulieren, und es dem Spieler selbst zu überlassen, wie er den Fortschritt seines Charakters gestaltet. Außerdem soll das RLRW die Möglichkeit bieten, auch erfahrene Charaktere zu beginnen. Ein 30 Jahre alter kampferprobter Gardist, der nach 15 Jahren Dienst mit 100 Start-EP anfängt? Das stört das freie Spiel enorm.
Das RLRW versucht, eine Charaktergenerierung zu ermöglichen, die vom klassischen "Verdienst"-basierenden MMLRPG weg, hin zur Simmulation geht.</t>
  </si>
  <si>
    <t>Auf den mittlerweile drei Editionen und einem Ableger eines bekannten Regelwerkes, das zu nennen ich aus rechtlichen Gründen vermeiden möchte.</t>
  </si>
  <si>
    <t>Was, wer, wie und warum überhaupt?</t>
  </si>
  <si>
    <t>Summe der Faktoren:</t>
  </si>
  <si>
    <t>Für Leute, die ein Regelwerk wollen, das ihnen Regeln vorgibt. Ebenso für Leute, die der Meinung sind, das ein analphabethischer Charakter für diesen Nachteil einen EP-Bonus bekommen sollte, anstatt für seine eingeschränkte Möglichkeiten sich zu bilden EP abzuziehen. Und für Leute, die meinen, einem erfahrenen Charakter deutlich mehr Start-EP zu geben, wäre Powerplay. Powerplay ist z.B. permanente Flammenwaffen o.ä. zu besitzen. Ebenso ist RLRW nicht für Leute gedacht, die finden, das man im DKWDDK keine klassische Charakter-entwicklung betreiben sollte.</t>
  </si>
  <si>
    <t>Kriegskunst</t>
  </si>
  <si>
    <t>Magie</t>
  </si>
  <si>
    <t>Hier werden die Zauber des Charakters erworben.</t>
  </si>
  <si>
    <t>In Magie ausgegebene EP</t>
  </si>
  <si>
    <t>Feuerfinger</t>
  </si>
  <si>
    <t>Gift spüren</t>
  </si>
  <si>
    <t>Magie spüren</t>
  </si>
  <si>
    <t>Dämonen spüren</t>
  </si>
  <si>
    <t>Allgemeine Zauber</t>
  </si>
  <si>
    <t>Schutz</t>
  </si>
  <si>
    <t>Kampf</t>
  </si>
  <si>
    <t>Heilung</t>
  </si>
  <si>
    <t>Beeinflussung</t>
  </si>
  <si>
    <t>Beschwörung</t>
  </si>
  <si>
    <t>Licht</t>
  </si>
  <si>
    <t>Feueraugen</t>
  </si>
  <si>
    <t>Magische Rüstung 1</t>
  </si>
  <si>
    <t>Information/Analyse</t>
  </si>
  <si>
    <t>Distanz</t>
  </si>
  <si>
    <t>Gegenstand reinigen</t>
  </si>
  <si>
    <t>Wunde reinigen</t>
  </si>
  <si>
    <t>Wunde übertragen</t>
  </si>
  <si>
    <t>Eisatem</t>
  </si>
  <si>
    <t>Wunde heilen</t>
  </si>
  <si>
    <t>Fesseln</t>
  </si>
  <si>
    <t>Blindheit</t>
  </si>
  <si>
    <t>Energiebolzen</t>
  </si>
  <si>
    <t>Feuerball 1</t>
  </si>
  <si>
    <t>Ätherball</t>
  </si>
  <si>
    <t>Ätherische Berührung</t>
  </si>
  <si>
    <t>Furcht</t>
  </si>
  <si>
    <t>Krankheit</t>
  </si>
  <si>
    <t>Mentaler Nagel</t>
  </si>
  <si>
    <t>Mentaler Bolzen</t>
  </si>
  <si>
    <t>Waffe erhitzen</t>
  </si>
  <si>
    <t>Schlaf</t>
  </si>
  <si>
    <t>Schreckenshand</t>
  </si>
  <si>
    <t>Windstoß</t>
  </si>
  <si>
    <t>Feuerball 2</t>
  </si>
  <si>
    <t>Lähmung</t>
  </si>
  <si>
    <t>Magiespiegel</t>
  </si>
  <si>
    <t>Schreckensbolzen</t>
  </si>
  <si>
    <t>Schreckenswaffe</t>
  </si>
  <si>
    <t>Versteinern</t>
  </si>
  <si>
    <t>Flammenwaffe</t>
  </si>
  <si>
    <t>Todeshand</t>
  </si>
  <si>
    <t>Zerstören</t>
  </si>
  <si>
    <t>Erdbeben</t>
  </si>
  <si>
    <t>Erwachen</t>
  </si>
  <si>
    <t>Gift neutralisieren</t>
  </si>
  <si>
    <t>Körper heilen</t>
  </si>
  <si>
    <t>Zauber lösen</t>
  </si>
  <si>
    <t>Wunde verschieben</t>
  </si>
  <si>
    <t>Regeneration</t>
  </si>
  <si>
    <t>Wiederkehr</t>
  </si>
  <si>
    <t>Wiederbeleben</t>
  </si>
  <si>
    <t>Energiefeld</t>
  </si>
  <si>
    <t>Magischer Zirkel</t>
  </si>
  <si>
    <t>Totaler Magieschutz</t>
  </si>
  <si>
    <t>Feuerschild</t>
  </si>
  <si>
    <t>Magische Rüstung 2</t>
  </si>
  <si>
    <t>Magische Rüstung 3</t>
  </si>
  <si>
    <t>Magische Rüstung 4</t>
  </si>
  <si>
    <t>Magische Rüstung 5</t>
  </si>
  <si>
    <t>Magische Rüstung 6</t>
  </si>
  <si>
    <t>Freundschaft</t>
  </si>
  <si>
    <t>Magischer Schutz</t>
  </si>
  <si>
    <t>Schweigen</t>
  </si>
  <si>
    <t>Seelenspiegel</t>
  </si>
  <si>
    <t>Vergessen</t>
  </si>
  <si>
    <t>Voodoo</t>
  </si>
  <si>
    <t>Wahrheit</t>
  </si>
  <si>
    <t>Auftrag</t>
  </si>
  <si>
    <t>Alarm</t>
  </si>
  <si>
    <t>Magie aufheben</t>
  </si>
  <si>
    <t>Magiesicherung</t>
  </si>
  <si>
    <t>Magische Suche</t>
  </si>
  <si>
    <t>Magische Waffe 1</t>
  </si>
  <si>
    <t>Magische Waffe 2</t>
  </si>
  <si>
    <t>Magischer Riegel</t>
  </si>
  <si>
    <t>Magisches Schloss</t>
  </si>
  <si>
    <t>Mit Toten sprechen</t>
  </si>
  <si>
    <t>Schloss öffnen</t>
  </si>
  <si>
    <t>Zauber binden</t>
  </si>
  <si>
    <t>Dämon beschwören</t>
  </si>
  <si>
    <t>Dämonenauftrag</t>
  </si>
  <si>
    <t>Energiewall</t>
  </si>
  <si>
    <t>Göttliche Weisheiten</t>
  </si>
  <si>
    <t>Magie zerstören</t>
  </si>
  <si>
    <t>Magischer Gegenstand</t>
  </si>
  <si>
    <t>Zweites Gesicht</t>
  </si>
  <si>
    <t>Exorzismus</t>
  </si>
  <si>
    <t>Magie identifizieren</t>
  </si>
  <si>
    <t>Energiehand</t>
  </si>
  <si>
    <t>Fluch 2</t>
  </si>
  <si>
    <t>Fluch 1</t>
  </si>
  <si>
    <t>Schildverstärkung</t>
  </si>
  <si>
    <t>Krankheit spüren</t>
  </si>
  <si>
    <t>Knochenheilung</t>
  </si>
  <si>
    <t>Krankheit heilen</t>
  </si>
  <si>
    <t>Stillstand</t>
  </si>
  <si>
    <t>Geist erreichen</t>
  </si>
  <si>
    <t>Gift erkennen</t>
  </si>
  <si>
    <t>Krankheit erkennen</t>
  </si>
  <si>
    <t>Geist ordnen</t>
  </si>
  <si>
    <t>Wertierwandlung unterdr.</t>
  </si>
  <si>
    <t>Allsicht</t>
  </si>
  <si>
    <t>Allheilung</t>
  </si>
  <si>
    <t>Schmerz</t>
  </si>
  <si>
    <t>Tornardo</t>
  </si>
  <si>
    <t>Taubheit</t>
  </si>
  <si>
    <t>Verwurzeln</t>
  </si>
  <si>
    <t>Magisches Gift</t>
  </si>
  <si>
    <t>Energiewand</t>
  </si>
  <si>
    <t>Mentaler Dolch</t>
  </si>
  <si>
    <t>Geistige Umnachtung</t>
  </si>
  <si>
    <t>Schildbrecher</t>
  </si>
  <si>
    <t>Astralsicht</t>
  </si>
  <si>
    <t>Tiergestalt</t>
  </si>
  <si>
    <t>Pflanzensprache</t>
  </si>
  <si>
    <t>Tiersprache</t>
  </si>
  <si>
    <t>Astrale Reise</t>
  </si>
  <si>
    <t>Astrale Tarnung</t>
  </si>
  <si>
    <t>Erkennen</t>
  </si>
  <si>
    <t>Magie bannen</t>
  </si>
  <si>
    <t>Mentale Kontrolle</t>
  </si>
  <si>
    <t>Geister spüren</t>
  </si>
  <si>
    <t>Wiedergänger spüren</t>
  </si>
  <si>
    <t>Dämonenbann</t>
  </si>
  <si>
    <t>Geisterbann</t>
  </si>
  <si>
    <t>Totenblick</t>
  </si>
  <si>
    <t>Untotenbann</t>
  </si>
  <si>
    <t>Untote übernehmen</t>
  </si>
  <si>
    <t>Untote erschaffen</t>
  </si>
  <si>
    <t>Grab ausheben</t>
  </si>
  <si>
    <t>Grab segnen</t>
  </si>
  <si>
    <t>Befragung von Toten</t>
  </si>
  <si>
    <t>Untote zerstören</t>
  </si>
  <si>
    <t>Dimensionsübergänge spüren</t>
  </si>
  <si>
    <t>Scheintot</t>
  </si>
  <si>
    <t>Beseelen</t>
  </si>
  <si>
    <t>Sphärenband</t>
  </si>
  <si>
    <t>Eigene Zauber</t>
  </si>
  <si>
    <t>Faktor für Immunitäten:</t>
  </si>
  <si>
    <t>Schwelle für Meisterzauber:</t>
  </si>
  <si>
    <t>Schwelle für Großmeisterzauber:</t>
  </si>
  <si>
    <t>Wesen beschwören</t>
  </si>
  <si>
    <t>Auftrag an Wesen</t>
  </si>
  <si>
    <t>Wesen bannen</t>
  </si>
  <si>
    <t>Körperliche Fähigkeiten</t>
  </si>
  <si>
    <t>Um dich gegen einen Zauber zu immunisieren, trage "I" ein. Willst du den Zauber trotzdem noch lernen können, trage ihn oder die Immunität bei eigenen Zaubern ein. Die Kosten werden in der Konfiguration eingestellt.</t>
  </si>
  <si>
    <t>Jede Kategorie kann mit Faktoren (die fett gedruckte Zahl neben dem Namen)  verteuert oder verbilligt werden. Man beachte, das der Faktor × 100 der Modifikation in Prozent entspricht. 1,25 entspricht also 125%.
Für eine optimale Verteilung wird eine Summe der Faktoren von 11-13 empfohlen, wobei kein Faktor höher als 2 (200%, das Doppelte) sein sollte.
Den einen Faktor stark zu erhöhen, um einen anderen Faktor stark zu verringern, ist ein Indiz dafür, das man das falsche Regelwerk benutzt.</t>
  </si>
  <si>
    <t>Worauf basieren die vordefinierten Fertigkeiten, Zauber und Zahlenwerte?</t>
  </si>
  <si>
    <t>Alter:</t>
  </si>
  <si>
    <t>Immun</t>
  </si>
  <si>
    <t>Nicht genug EP</t>
  </si>
  <si>
    <t>Erlernt</t>
  </si>
  <si>
    <t>Stufe zu niedrig</t>
  </si>
  <si>
    <t>ALPHA 0.4</t>
  </si>
  <si>
    <t>Gesperrt</t>
  </si>
  <si>
    <t>Magie und Immunitäten gegen einzelne Zauber siehe unten ↓</t>
  </si>
  <si>
    <t>Das RLRW richtet sich an LARPer, die nach DKWDDK spielen, ein klassisches Regelwerk (oder etwas, das sich so anfühlt) als Richtlinie für ihren Charakterfortschritt nutzen wollen, ohne deren Regularien.</t>
  </si>
  <si>
    <t>Die Entstehung des RLRW steht in keiner Weise in Kooperation, Verbindung oder Kommunikation mit den Rechteinhabern an irgendeinem anderen LARP-Regelwerk. Es ist kein Rechteinhaber eines anderen LARP-Regelwerkes an der ursprünglichen Entwicklung des RLRW beteiligt (spätere Veränderungen durch solche können nicht ausgeschlossen werden). Jede Änderung findet in eigener Verantwortung statt. Der ursprüngliche Autor ist nicht für veränderte Versionen verantwortlich. Dieses Dokument enthält standartmäßig keine Makros und Inhalte, die Schäden anrichten können. Für Schäden haftet der Anwender.</t>
  </si>
  <si>
    <t>x</t>
  </si>
  <si>
    <t>Kampfschutz 1</t>
  </si>
  <si>
    <t>Kampfschutz 2</t>
  </si>
  <si>
    <t>Kampfschutz 3</t>
  </si>
  <si>
    <t>Kampfschutz 4</t>
  </si>
  <si>
    <t>Kampfschutz 5</t>
  </si>
  <si>
    <t>Kampfschutz 6</t>
  </si>
  <si>
    <t>Trinkfoki herstellen</t>
  </si>
  <si>
    <t>F</t>
  </si>
  <si>
    <t>Meisterschutz</t>
  </si>
  <si>
    <t>Magischer Segen</t>
  </si>
  <si>
    <t>Berserker 4</t>
  </si>
  <si>
    <t>Tavernentag 2015</t>
  </si>
  <si>
    <t>Gläserne Klinge</t>
  </si>
  <si>
    <t>SC und SL</t>
  </si>
  <si>
    <t>Auf den Wegen</t>
  </si>
  <si>
    <t>???</t>
  </si>
  <si>
    <t>AWE 2016</t>
  </si>
  <si>
    <t>Lyosan 2016</t>
  </si>
  <si>
    <t>L'Anguille</t>
  </si>
  <si>
    <t>DonnNan</t>
  </si>
  <si>
    <t>Tavernentag 2016</t>
  </si>
  <si>
    <t>Wedanien Orga</t>
  </si>
  <si>
    <t>SC, NSC und SL</t>
  </si>
  <si>
    <t>Cruor 3</t>
  </si>
  <si>
    <t>Ikosaeder Gilde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</si>
</sst>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
    <numFmt numFmtId="165" formatCode="0&quot; +&quot;"/>
  </numFmts>
  <fonts count="20" x14ac:knownFonts="1">
    <font>
      <sz val="11"/>
      <color theme="1"/>
      <name val="Calibri"/>
      <family val="2"/>
      <scheme val="minor"/>
    </font>
    <font>
      <b/>
      <sz val="9"/>
      <color indexed="81"/>
      <name val="Tahoma"/>
      <family val="2"/>
    </font>
    <font>
      <sz val="9"/>
      <color indexed="81"/>
      <name val="Tahoma"/>
      <family val="2"/>
    </font>
    <font>
      <b/>
      <sz val="10"/>
      <color indexed="8"/>
      <name val="Book Antiqua"/>
      <family val="1"/>
    </font>
    <font>
      <b/>
      <i/>
      <sz val="10"/>
      <color indexed="8"/>
      <name val="Book Antiqua"/>
      <family val="1"/>
    </font>
    <font>
      <i/>
      <sz val="9"/>
      <color indexed="81"/>
      <name val="Tahoma"/>
      <family val="2"/>
    </font>
    <font>
      <u/>
      <sz val="11"/>
      <color theme="10"/>
      <name val="Calibri"/>
      <family val="2"/>
    </font>
    <font>
      <sz val="11"/>
      <color theme="1"/>
      <name val="Book Antiqua"/>
      <family val="1"/>
    </font>
    <font>
      <sz val="16"/>
      <color theme="1"/>
      <name val="Book Antiqua"/>
      <family val="1"/>
    </font>
    <font>
      <sz val="18"/>
      <color theme="1"/>
      <name val="Book Antiqua"/>
      <family val="1"/>
    </font>
    <font>
      <b/>
      <sz val="11"/>
      <color theme="1"/>
      <name val="Book Antiqua"/>
      <family val="1"/>
    </font>
    <font>
      <sz val="10"/>
      <color theme="1"/>
      <name val="Book Antiqua"/>
      <family val="1"/>
    </font>
    <font>
      <sz val="10"/>
      <color theme="1"/>
      <name val="Calibri"/>
      <family val="2"/>
      <scheme val="minor"/>
    </font>
    <font>
      <u/>
      <sz val="10"/>
      <color theme="10"/>
      <name val="Book Antiqua"/>
      <family val="1"/>
    </font>
    <font>
      <b/>
      <sz val="10"/>
      <color theme="1"/>
      <name val="Book Antiqua"/>
      <family val="1"/>
    </font>
    <font>
      <sz val="11"/>
      <color theme="1"/>
      <name val="Terminal"/>
      <family val="3"/>
      <charset val="255"/>
    </font>
    <font>
      <sz val="11"/>
      <color theme="1"/>
      <name val="Arial"/>
      <family val="2"/>
    </font>
    <font>
      <b/>
      <sz val="11"/>
      <color rgb="FFFF0000"/>
      <name val="Book Antiqua"/>
      <family val="1"/>
    </font>
    <font>
      <sz val="10"/>
      <color theme="1"/>
      <name val="Arial"/>
      <family val="2"/>
    </font>
    <font>
      <b/>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3">
    <xf numFmtId="0" fontId="0" fillId="0" borderId="0" xfId="0"/>
    <xf numFmtId="0" fontId="7" fillId="2" borderId="0" xfId="0" applyFont="1" applyFill="1" applyBorder="1" applyAlignment="1" applyProtection="1">
      <alignment horizontal="right"/>
    </xf>
    <xf numFmtId="0" fontId="7" fillId="3" borderId="1" xfId="0" applyFont="1" applyFill="1" applyBorder="1" applyProtection="1">
      <protection locked="0"/>
    </xf>
    <xf numFmtId="0" fontId="7" fillId="2" borderId="0" xfId="0" applyFont="1" applyFill="1" applyBorder="1" applyAlignment="1" applyProtection="1"/>
    <xf numFmtId="0" fontId="8" fillId="2" borderId="2" xfId="0" applyFont="1" applyFill="1" applyBorder="1" applyAlignment="1" applyProtection="1"/>
    <xf numFmtId="0" fontId="9" fillId="2" borderId="0" xfId="0" applyFont="1" applyFill="1" applyBorder="1" applyAlignment="1" applyProtection="1"/>
    <xf numFmtId="0" fontId="7" fillId="2" borderId="0" xfId="0" applyFont="1" applyFill="1" applyBorder="1" applyProtection="1"/>
    <xf numFmtId="0" fontId="7" fillId="3" borderId="3" xfId="0" applyFont="1" applyFill="1" applyBorder="1" applyProtection="1">
      <protection locked="0"/>
    </xf>
    <xf numFmtId="0" fontId="7" fillId="3" borderId="3" xfId="0"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4" xfId="0" applyFont="1" applyFill="1" applyBorder="1" applyProtection="1">
      <protection locked="0"/>
    </xf>
    <xf numFmtId="0" fontId="7" fillId="3" borderId="4"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8" xfId="0" applyFont="1" applyFill="1" applyBorder="1" applyAlignment="1" applyProtection="1">
      <alignment horizontal="right" vertical="center"/>
    </xf>
    <xf numFmtId="0" fontId="7" fillId="3" borderId="6" xfId="0"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xf>
    <xf numFmtId="0" fontId="10" fillId="2" borderId="6" xfId="0" applyFont="1" applyFill="1" applyBorder="1" applyAlignment="1" applyProtection="1">
      <alignment horizontal="center" vertical="center"/>
    </xf>
    <xf numFmtId="0" fontId="8" fillId="2" borderId="9" xfId="0" applyFont="1" applyFill="1" applyBorder="1" applyAlignment="1" applyProtection="1"/>
    <xf numFmtId="0" fontId="8" fillId="2" borderId="0" xfId="0" applyFont="1" applyFill="1" applyBorder="1" applyAlignment="1" applyProtection="1">
      <alignment horizontal="right"/>
    </xf>
    <xf numFmtId="0" fontId="7" fillId="2" borderId="10" xfId="0" applyFont="1" applyFill="1" applyBorder="1" applyAlignment="1" applyProtection="1">
      <alignment horizontal="center" textRotation="90"/>
    </xf>
    <xf numFmtId="0" fontId="7" fillId="2" borderId="11" xfId="0" applyFont="1" applyFill="1" applyBorder="1" applyAlignment="1" applyProtection="1">
      <alignment horizontal="center" textRotation="90"/>
    </xf>
    <xf numFmtId="0" fontId="11" fillId="3" borderId="12" xfId="0" applyFont="1" applyFill="1" applyBorder="1" applyProtection="1">
      <protection locked="0"/>
    </xf>
    <xf numFmtId="0" fontId="11" fillId="3" borderId="13" xfId="0" applyFont="1" applyFill="1" applyBorder="1" applyProtection="1">
      <protection locked="0"/>
    </xf>
    <xf numFmtId="0" fontId="12" fillId="3" borderId="12" xfId="0" applyFont="1" applyFill="1" applyBorder="1" applyProtection="1">
      <protection locked="0"/>
    </xf>
    <xf numFmtId="0" fontId="13" fillId="0" borderId="7" xfId="1" applyFont="1" applyBorder="1" applyAlignment="1" applyProtection="1"/>
    <xf numFmtId="0" fontId="8" fillId="2" borderId="2" xfId="0" applyFont="1" applyFill="1" applyBorder="1" applyAlignment="1" applyProtection="1">
      <alignment vertical="center"/>
    </xf>
    <xf numFmtId="0" fontId="7" fillId="2" borderId="0" xfId="0" applyFont="1" applyFill="1" applyBorder="1" applyAlignment="1">
      <alignment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9" xfId="0" applyFont="1" applyFill="1" applyBorder="1" applyAlignment="1">
      <alignment vertical="center"/>
    </xf>
    <xf numFmtId="0" fontId="7" fillId="2" borderId="14" xfId="0" applyFont="1" applyFill="1" applyBorder="1" applyAlignment="1">
      <alignment horizontal="right" vertical="center"/>
    </xf>
    <xf numFmtId="0" fontId="7" fillId="2" borderId="15" xfId="0" applyFont="1" applyFill="1" applyBorder="1" applyAlignment="1">
      <alignment horizontal="right" vertical="center"/>
    </xf>
    <xf numFmtId="0" fontId="10" fillId="2" borderId="14" xfId="0" applyFont="1" applyFill="1" applyBorder="1" applyAlignment="1">
      <alignment horizontal="right" vertical="center"/>
    </xf>
    <xf numFmtId="0" fontId="10" fillId="2" borderId="15" xfId="0" applyFont="1" applyFill="1" applyBorder="1" applyAlignment="1">
      <alignment horizontal="right" vertical="center"/>
    </xf>
    <xf numFmtId="0" fontId="14" fillId="0" borderId="16" xfId="0" applyFont="1" applyBorder="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1" fillId="0" borderId="17" xfId="0" applyFont="1" applyBorder="1" applyAlignment="1">
      <alignment vertical="center"/>
    </xf>
    <xf numFmtId="0" fontId="11" fillId="0" borderId="5" xfId="0" applyFont="1" applyBorder="1" applyAlignment="1">
      <alignment horizontal="center" vertical="center"/>
    </xf>
    <xf numFmtId="0" fontId="11" fillId="0" borderId="5" xfId="0" applyNumberFormat="1" applyFont="1" applyBorder="1" applyAlignment="1">
      <alignment horizontal="center" vertical="center"/>
    </xf>
    <xf numFmtId="0" fontId="11" fillId="0" borderId="12" xfId="0" applyFont="1" applyBorder="1" applyAlignment="1">
      <alignment vertical="center"/>
    </xf>
    <xf numFmtId="0"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164" fontId="11" fillId="0" borderId="1" xfId="0" applyNumberFormat="1" applyFont="1" applyBorder="1" applyAlignment="1">
      <alignment horizontal="center"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4" fillId="0" borderId="22"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4" fillId="0" borderId="27" xfId="0" applyFont="1" applyBorder="1" applyAlignment="1">
      <alignment horizontal="center" vertical="center"/>
    </xf>
    <xf numFmtId="164" fontId="11" fillId="0" borderId="5" xfId="0" applyNumberFormat="1" applyFont="1" applyBorder="1" applyAlignment="1">
      <alignment horizontal="center" vertical="center"/>
    </xf>
    <xf numFmtId="0" fontId="11" fillId="2" borderId="19" xfId="0" applyFont="1" applyFill="1" applyBorder="1" applyAlignment="1">
      <alignment vertical="center"/>
    </xf>
    <xf numFmtId="0" fontId="11" fillId="2" borderId="12" xfId="0" applyFont="1" applyFill="1" applyBorder="1" applyAlignment="1">
      <alignment vertical="center"/>
    </xf>
    <xf numFmtId="0" fontId="7" fillId="2" borderId="0" xfId="0" applyFont="1" applyFill="1" applyAlignment="1">
      <alignment vertical="center"/>
    </xf>
    <xf numFmtId="0" fontId="11" fillId="2" borderId="0" xfId="0" applyFont="1" applyFill="1" applyAlignment="1">
      <alignment vertical="center"/>
    </xf>
    <xf numFmtId="0" fontId="7" fillId="2" borderId="2" xfId="0" applyFont="1" applyFill="1" applyBorder="1" applyAlignment="1" applyProtection="1">
      <alignment vertical="center"/>
    </xf>
    <xf numFmtId="0" fontId="14" fillId="2" borderId="16" xfId="0" applyFont="1" applyFill="1" applyBorder="1" applyAlignment="1">
      <alignment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1" fillId="2" borderId="17" xfId="0" applyFont="1" applyFill="1" applyBorder="1" applyAlignment="1">
      <alignment vertical="center"/>
    </xf>
    <xf numFmtId="0" fontId="11" fillId="2" borderId="5" xfId="0" applyFont="1" applyFill="1" applyBorder="1" applyAlignment="1">
      <alignment horizontal="center" vertical="center"/>
    </xf>
    <xf numFmtId="164" fontId="11" fillId="2" borderId="5"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4" fillId="2" borderId="28" xfId="0" applyFont="1" applyFill="1" applyBorder="1" applyAlignment="1">
      <alignment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8" xfId="0" applyFont="1" applyFill="1" applyBorder="1" applyAlignment="1">
      <alignment vertical="center"/>
    </xf>
    <xf numFmtId="164" fontId="11" fillId="2" borderId="1" xfId="0" applyNumberFormat="1" applyFont="1" applyFill="1" applyBorder="1" applyAlignment="1">
      <alignment horizontal="center" vertical="center"/>
    </xf>
    <xf numFmtId="0" fontId="14" fillId="2" borderId="23" xfId="0" applyFont="1" applyFill="1" applyBorder="1" applyAlignment="1">
      <alignment horizontal="center" vertical="center"/>
    </xf>
    <xf numFmtId="1" fontId="14" fillId="2" borderId="30" xfId="0" applyNumberFormat="1" applyFont="1" applyFill="1" applyBorder="1" applyAlignment="1">
      <alignment horizontal="center" vertical="center"/>
    </xf>
    <xf numFmtId="164" fontId="11" fillId="2" borderId="4" xfId="0" applyNumberFormat="1" applyFont="1" applyFill="1" applyBorder="1" applyAlignment="1">
      <alignment horizontal="center" vertical="center"/>
    </xf>
    <xf numFmtId="0" fontId="14" fillId="2" borderId="22" xfId="0" applyFont="1" applyFill="1" applyBorder="1" applyAlignment="1">
      <alignment vertical="center"/>
    </xf>
    <xf numFmtId="0" fontId="14" fillId="2" borderId="24"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vertical="center"/>
    </xf>
    <xf numFmtId="0" fontId="11" fillId="2" borderId="26" xfId="0" applyFont="1" applyFill="1" applyBorder="1" applyAlignment="1">
      <alignment horizontal="center" vertical="center"/>
    </xf>
    <xf numFmtId="0" fontId="11" fillId="2" borderId="31" xfId="0" applyFont="1" applyFill="1" applyBorder="1" applyAlignment="1">
      <alignment vertical="center"/>
    </xf>
    <xf numFmtId="164" fontId="11" fillId="2" borderId="32" xfId="0" applyNumberFormat="1" applyFont="1" applyFill="1" applyBorder="1" applyAlignment="1">
      <alignment horizontal="center" vertical="center"/>
    </xf>
    <xf numFmtId="0" fontId="7" fillId="3" borderId="17"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7" fillId="3"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3" borderId="12"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3"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3" borderId="25" xfId="0" applyFont="1" applyFill="1" applyBorder="1" applyAlignment="1" applyProtection="1">
      <alignment vertical="center"/>
      <protection locked="0"/>
    </xf>
    <xf numFmtId="0" fontId="7" fillId="3" borderId="26" xfId="0" applyFont="1" applyFill="1" applyBorder="1" applyAlignment="1" applyProtection="1">
      <alignment vertical="center"/>
      <protection locked="0"/>
    </xf>
    <xf numFmtId="0" fontId="7" fillId="3" borderId="26"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16" xfId="0" applyFont="1" applyFill="1" applyBorder="1" applyAlignment="1" applyProtection="1"/>
    <xf numFmtId="0" fontId="7" fillId="2" borderId="10" xfId="0" applyFont="1" applyFill="1" applyBorder="1" applyAlignment="1" applyProtection="1"/>
    <xf numFmtId="0" fontId="11" fillId="2" borderId="0" xfId="0" applyFont="1" applyFill="1" applyBorder="1" applyAlignment="1">
      <alignment vertical="center"/>
    </xf>
    <xf numFmtId="0" fontId="7" fillId="2" borderId="7" xfId="0" applyFont="1" applyFill="1" applyBorder="1" applyProtection="1"/>
    <xf numFmtId="0" fontId="7" fillId="2" borderId="8" xfId="0" applyFont="1" applyFill="1" applyBorder="1" applyProtection="1"/>
    <xf numFmtId="0" fontId="7" fillId="2" borderId="35" xfId="0" applyFont="1" applyFill="1" applyBorder="1" applyProtection="1"/>
    <xf numFmtId="0" fontId="7" fillId="2" borderId="0" xfId="0" applyFont="1" applyFill="1" applyProtection="1"/>
    <xf numFmtId="0" fontId="15" fillId="0" borderId="0" xfId="0" applyFont="1" applyProtection="1"/>
    <xf numFmtId="0" fontId="7" fillId="0" borderId="0" xfId="0" applyFont="1" applyProtection="1"/>
    <xf numFmtId="0" fontId="7" fillId="2" borderId="36" xfId="0" applyFont="1" applyFill="1" applyBorder="1" applyProtection="1"/>
    <xf numFmtId="0" fontId="7" fillId="2" borderId="12" xfId="0" applyFont="1" applyFill="1" applyBorder="1" applyProtection="1"/>
    <xf numFmtId="0" fontId="16" fillId="0" borderId="0" xfId="0" applyFont="1" applyProtection="1"/>
    <xf numFmtId="0" fontId="7" fillId="2" borderId="25" xfId="0" applyFont="1" applyFill="1" applyBorder="1" applyProtection="1"/>
    <xf numFmtId="0" fontId="10" fillId="2" borderId="14" xfId="0" applyFont="1" applyFill="1" applyBorder="1" applyProtection="1"/>
    <xf numFmtId="0" fontId="10" fillId="2" borderId="37" xfId="0" applyFont="1" applyFill="1" applyBorder="1" applyProtection="1"/>
    <xf numFmtId="0" fontId="10" fillId="2" borderId="29" xfId="0" applyFont="1" applyFill="1" applyBorder="1" applyAlignment="1" applyProtection="1">
      <alignment horizontal="center"/>
    </xf>
    <xf numFmtId="0" fontId="10" fillId="2" borderId="29" xfId="0" applyFont="1" applyFill="1" applyBorder="1" applyProtection="1"/>
    <xf numFmtId="0" fontId="7" fillId="2" borderId="5" xfId="0" applyFont="1" applyFill="1" applyBorder="1" applyProtection="1"/>
    <xf numFmtId="1" fontId="16" fillId="0" borderId="0" xfId="0" applyNumberFormat="1" applyFont="1" applyAlignment="1" applyProtection="1">
      <alignment horizontal="right"/>
    </xf>
    <xf numFmtId="1" fontId="16" fillId="0" borderId="0" xfId="0" applyNumberFormat="1" applyFont="1" applyProtection="1"/>
    <xf numFmtId="0" fontId="7" fillId="2" borderId="1" xfId="0" applyFont="1" applyFill="1" applyBorder="1" applyProtection="1"/>
    <xf numFmtId="0" fontId="7" fillId="2" borderId="38" xfId="0" applyFont="1" applyFill="1" applyBorder="1" applyProtection="1"/>
    <xf numFmtId="0" fontId="7" fillId="2" borderId="3" xfId="0" applyFont="1" applyFill="1" applyBorder="1" applyProtection="1"/>
    <xf numFmtId="0" fontId="7" fillId="4" borderId="29" xfId="0" applyFont="1" applyFill="1" applyBorder="1" applyAlignment="1" applyProtection="1">
      <alignment vertical="top" wrapText="1"/>
    </xf>
    <xf numFmtId="0" fontId="7" fillId="5" borderId="29" xfId="0" applyFont="1" applyFill="1" applyBorder="1" applyAlignment="1" applyProtection="1">
      <alignment vertical="top" wrapText="1"/>
    </xf>
    <xf numFmtId="0" fontId="7" fillId="6" borderId="29" xfId="0" applyFont="1" applyFill="1" applyBorder="1" applyAlignment="1" applyProtection="1">
      <alignment vertical="top" wrapText="1"/>
    </xf>
    <xf numFmtId="0" fontId="11" fillId="2" borderId="0" xfId="0" applyFont="1" applyFill="1" applyBorder="1" applyAlignment="1" applyProtection="1">
      <alignment vertical="top" wrapText="1"/>
    </xf>
    <xf numFmtId="0" fontId="7" fillId="2" borderId="4" xfId="0" applyFont="1" applyFill="1" applyBorder="1" applyProtection="1"/>
    <xf numFmtId="0" fontId="7" fillId="2" borderId="9" xfId="0" applyFont="1" applyFill="1" applyBorder="1" applyProtection="1"/>
    <xf numFmtId="0" fontId="14" fillId="2" borderId="16" xfId="0" applyFont="1" applyFill="1" applyBorder="1" applyProtection="1"/>
    <xf numFmtId="0" fontId="14"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1" fillId="2" borderId="17" xfId="0" applyFont="1" applyFill="1" applyBorder="1" applyProtection="1"/>
    <xf numFmtId="0" fontId="11" fillId="2" borderId="0" xfId="0" applyFont="1" applyFill="1" applyBorder="1" applyAlignment="1" applyProtection="1">
      <alignment horizontal="center"/>
    </xf>
    <xf numFmtId="0" fontId="11" fillId="2" borderId="19" xfId="0" applyFont="1" applyFill="1" applyBorder="1" applyProtection="1"/>
    <xf numFmtId="0" fontId="7" fillId="2" borderId="0" xfId="0" applyFont="1" applyFill="1" applyBorder="1" applyAlignment="1" applyProtection="1">
      <alignment horizontal="center"/>
    </xf>
    <xf numFmtId="0" fontId="11" fillId="2" borderId="12" xfId="0" applyFont="1" applyFill="1" applyBorder="1" applyProtection="1"/>
    <xf numFmtId="0" fontId="14" fillId="2" borderId="28" xfId="0" applyFont="1" applyFill="1" applyBorder="1" applyProtection="1"/>
    <xf numFmtId="0" fontId="11" fillId="2" borderId="18" xfId="0" applyFont="1" applyFill="1" applyBorder="1" applyProtection="1"/>
    <xf numFmtId="0" fontId="11" fillId="2" borderId="25" xfId="0" applyFont="1" applyFill="1" applyBorder="1" applyProtection="1"/>
    <xf numFmtId="0" fontId="11" fillId="2" borderId="0" xfId="0" applyFont="1" applyFill="1" applyProtection="1"/>
    <xf numFmtId="0" fontId="14" fillId="2" borderId="14" xfId="0" applyFont="1" applyFill="1" applyBorder="1" applyAlignment="1" applyProtection="1">
      <alignment horizontal="right" vertical="top" wrapText="1"/>
    </xf>
    <xf numFmtId="0" fontId="14" fillId="2" borderId="39" xfId="0" applyFont="1" applyFill="1" applyBorder="1" applyAlignment="1" applyProtection="1">
      <alignment horizontal="center" vertical="top" wrapText="1"/>
    </xf>
    <xf numFmtId="0" fontId="14" fillId="2" borderId="22" xfId="0" applyFont="1" applyFill="1" applyBorder="1" applyProtection="1"/>
    <xf numFmtId="0" fontId="11" fillId="2" borderId="19"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1" fillId="2" borderId="12" xfId="0" applyFont="1" applyFill="1" applyBorder="1" applyAlignment="1" applyProtection="1">
      <alignment vertical="center"/>
    </xf>
    <xf numFmtId="0" fontId="11" fillId="2" borderId="31" xfId="0" applyFont="1" applyFill="1" applyBorder="1" applyProtection="1"/>
    <xf numFmtId="0" fontId="9" fillId="2" borderId="0" xfId="0" applyFont="1" applyFill="1" applyProtection="1"/>
    <xf numFmtId="0" fontId="14"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right"/>
    </xf>
    <xf numFmtId="0" fontId="11" fillId="2" borderId="9" xfId="0" applyFont="1" applyFill="1" applyBorder="1" applyProtection="1"/>
    <xf numFmtId="0" fontId="14" fillId="3" borderId="11" xfId="0" applyFont="1" applyFill="1" applyBorder="1" applyAlignment="1" applyProtection="1">
      <alignment horizontal="center"/>
      <protection locked="0"/>
    </xf>
    <xf numFmtId="0" fontId="11" fillId="3" borderId="33"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40" xfId="0" applyFont="1" applyFill="1" applyBorder="1" applyAlignment="1" applyProtection="1">
      <alignment horizontal="center"/>
      <protection locked="0"/>
    </xf>
    <xf numFmtId="0" fontId="11" fillId="3" borderId="41" xfId="0" applyFont="1" applyFill="1" applyBorder="1" applyAlignment="1" applyProtection="1">
      <alignment horizontal="center"/>
      <protection locked="0"/>
    </xf>
    <xf numFmtId="0" fontId="11" fillId="3" borderId="42" xfId="0" applyFont="1" applyFill="1" applyBorder="1" applyAlignment="1" applyProtection="1">
      <alignment horizontal="center"/>
      <protection locked="0"/>
    </xf>
    <xf numFmtId="0" fontId="14" fillId="3" borderId="30" xfId="0" applyFont="1" applyFill="1" applyBorder="1" applyAlignment="1" applyProtection="1">
      <alignment horizontal="center"/>
      <protection locked="0"/>
    </xf>
    <xf numFmtId="164" fontId="11" fillId="3" borderId="13" xfId="0" applyNumberFormat="1" applyFont="1" applyFill="1" applyBorder="1" applyAlignment="1" applyProtection="1">
      <alignment horizontal="center"/>
      <protection locked="0"/>
    </xf>
    <xf numFmtId="0" fontId="11" fillId="3" borderId="41"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protection locked="0"/>
    </xf>
    <xf numFmtId="164" fontId="11" fillId="3" borderId="42" xfId="0" applyNumberFormat="1" applyFont="1" applyFill="1" applyBorder="1" applyAlignment="1" applyProtection="1">
      <alignment horizontal="center"/>
      <protection locked="0"/>
    </xf>
    <xf numFmtId="164" fontId="11" fillId="3" borderId="33" xfId="0" applyNumberFormat="1" applyFont="1" applyFill="1" applyBorder="1" applyAlignment="1" applyProtection="1">
      <alignment horizontal="center"/>
      <protection locked="0"/>
    </xf>
    <xf numFmtId="164" fontId="11" fillId="3" borderId="34" xfId="0" applyNumberFormat="1" applyFont="1" applyFill="1" applyBorder="1" applyAlignment="1" applyProtection="1">
      <alignment horizontal="center"/>
      <protection locked="0"/>
    </xf>
    <xf numFmtId="164" fontId="11" fillId="3" borderId="41" xfId="0" applyNumberFormat="1" applyFont="1" applyFill="1" applyBorder="1" applyAlignment="1" applyProtection="1">
      <alignment horizontal="center"/>
      <protection locked="0"/>
    </xf>
    <xf numFmtId="165" fontId="11" fillId="3" borderId="13" xfId="0" applyNumberFormat="1" applyFont="1" applyFill="1" applyBorder="1" applyAlignment="1" applyProtection="1">
      <alignment horizontal="center"/>
      <protection locked="0"/>
    </xf>
    <xf numFmtId="165" fontId="11" fillId="3" borderId="40" xfId="0" applyNumberFormat="1" applyFont="1" applyFill="1" applyBorder="1" applyAlignment="1" applyProtection="1">
      <alignment horizontal="center"/>
      <protection locked="0"/>
    </xf>
    <xf numFmtId="0" fontId="11" fillId="3" borderId="29" xfId="0" applyFont="1" applyFill="1" applyBorder="1" applyAlignment="1" applyProtection="1">
      <alignment horizontal="center"/>
      <protection locked="0"/>
    </xf>
    <xf numFmtId="0" fontId="11" fillId="3" borderId="33"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17" xfId="0" applyFont="1" applyFill="1" applyBorder="1" applyAlignment="1" applyProtection="1">
      <alignment vertical="center"/>
      <protection locked="0"/>
    </xf>
    <xf numFmtId="0" fontId="11" fillId="3" borderId="5" xfId="0" applyFont="1" applyFill="1" applyBorder="1" applyAlignment="1" applyProtection="1">
      <alignment horizontal="center" vertical="center"/>
      <protection locked="0"/>
    </xf>
    <xf numFmtId="0" fontId="11" fillId="3" borderId="12" xfId="0" applyFont="1" applyFill="1" applyBorder="1" applyAlignment="1" applyProtection="1">
      <alignment vertical="center"/>
      <protection locked="0"/>
    </xf>
    <xf numFmtId="0" fontId="11" fillId="3" borderId="1" xfId="0" applyFont="1" applyFill="1" applyBorder="1" applyAlignment="1" applyProtection="1">
      <alignment horizontal="center" vertical="center"/>
      <protection locked="0"/>
    </xf>
    <xf numFmtId="0" fontId="11" fillId="3" borderId="25" xfId="0" applyFont="1" applyFill="1" applyBorder="1" applyAlignment="1" applyProtection="1">
      <alignment vertical="center"/>
      <protection locked="0"/>
    </xf>
    <xf numFmtId="0" fontId="11" fillId="3" borderId="26"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164" fontId="11" fillId="3" borderId="1" xfId="0" applyNumberFormat="1"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164" fontId="11" fillId="3" borderId="26"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14" fillId="2" borderId="45" xfId="0" applyFont="1" applyFill="1" applyBorder="1" applyProtection="1"/>
    <xf numFmtId="0" fontId="14" fillId="2" borderId="46" xfId="0" applyFont="1" applyFill="1" applyBorder="1" applyAlignment="1" applyProtection="1">
      <alignment wrapText="1"/>
    </xf>
    <xf numFmtId="0" fontId="14" fillId="2" borderId="36" xfId="0" applyFont="1" applyFill="1" applyBorder="1" applyProtection="1"/>
    <xf numFmtId="0" fontId="14" fillId="2" borderId="47" xfId="0" applyFont="1" applyFill="1" applyBorder="1" applyProtection="1"/>
    <xf numFmtId="0" fontId="14" fillId="2" borderId="46" xfId="0" applyFont="1" applyFill="1" applyBorder="1" applyAlignment="1" applyProtection="1"/>
    <xf numFmtId="0" fontId="14" fillId="2" borderId="45" xfId="0" applyFont="1" applyFill="1" applyBorder="1" applyAlignment="1" applyProtection="1">
      <alignment horizontal="left"/>
    </xf>
    <xf numFmtId="0" fontId="14" fillId="2" borderId="48" xfId="0" applyFont="1" applyFill="1" applyBorder="1" applyAlignment="1" applyProtection="1">
      <alignment horizontal="left"/>
    </xf>
    <xf numFmtId="0" fontId="11" fillId="3" borderId="49" xfId="0" applyFont="1" applyFill="1" applyBorder="1" applyProtection="1">
      <protection locked="0"/>
    </xf>
    <xf numFmtId="0" fontId="11" fillId="3" borderId="42" xfId="0" applyFont="1" applyFill="1" applyBorder="1" applyProtection="1">
      <protection locked="0"/>
    </xf>
    <xf numFmtId="0" fontId="14" fillId="0" borderId="45" xfId="0" applyFont="1" applyBorder="1" applyAlignment="1" applyProtection="1">
      <alignment horizontal="left"/>
    </xf>
    <xf numFmtId="0" fontId="14" fillId="0" borderId="48" xfId="0" applyFont="1" applyBorder="1" applyAlignment="1" applyProtection="1">
      <alignment horizontal="left"/>
    </xf>
    <xf numFmtId="14" fontId="7" fillId="3" borderId="1" xfId="0" applyNumberFormat="1" applyFont="1" applyFill="1" applyBorder="1" applyAlignment="1" applyProtection="1">
      <alignment vertical="center"/>
      <protection locked="0"/>
    </xf>
    <xf numFmtId="0" fontId="7" fillId="3" borderId="1" xfId="0" applyFont="1" applyFill="1" applyBorder="1" applyAlignment="1" applyProtection="1">
      <alignment horizontal="right" vertical="center"/>
      <protection locked="0"/>
    </xf>
    <xf numFmtId="0" fontId="11" fillId="6" borderId="61" xfId="0" applyFont="1" applyFill="1" applyBorder="1" applyAlignment="1">
      <alignment vertical="center"/>
    </xf>
    <xf numFmtId="0" fontId="11" fillId="8" borderId="62" xfId="0" applyFont="1" applyFill="1" applyBorder="1" applyAlignment="1">
      <alignment vertical="center"/>
    </xf>
    <xf numFmtId="0" fontId="11" fillId="7" borderId="62" xfId="0" applyFont="1" applyFill="1" applyBorder="1" applyAlignment="1">
      <alignment vertical="center"/>
    </xf>
    <xf numFmtId="0" fontId="11" fillId="9" borderId="62" xfId="0" applyFont="1" applyFill="1" applyBorder="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11" fillId="4" borderId="62" xfId="0" applyFont="1" applyFill="1" applyBorder="1" applyAlignment="1">
      <alignment vertical="center"/>
    </xf>
    <xf numFmtId="0" fontId="11" fillId="10" borderId="63" xfId="0" applyFont="1" applyFill="1" applyBorder="1" applyAlignment="1">
      <alignment vertical="center"/>
    </xf>
    <xf numFmtId="0" fontId="11" fillId="3" borderId="58" xfId="0" applyFont="1" applyFill="1" applyBorder="1" applyAlignment="1" applyProtection="1">
      <alignment horizontal="center" vertical="center"/>
      <protection locked="0"/>
    </xf>
    <xf numFmtId="0" fontId="11" fillId="3" borderId="53" xfId="0" applyFont="1" applyFill="1" applyBorder="1" applyAlignment="1" applyProtection="1">
      <alignment horizontal="center" vertical="center"/>
      <protection locked="0"/>
    </xf>
    <xf numFmtId="1" fontId="11" fillId="0" borderId="5" xfId="0" applyNumberFormat="1" applyFont="1" applyBorder="1" applyAlignment="1">
      <alignment horizontal="center" vertical="center"/>
    </xf>
    <xf numFmtId="1" fontId="11" fillId="0" borderId="3" xfId="0" applyNumberFormat="1" applyFont="1" applyBorder="1" applyAlignment="1">
      <alignment horizontal="center" vertical="center"/>
    </xf>
    <xf numFmtId="1" fontId="11" fillId="0" borderId="1" xfId="0" applyNumberFormat="1" applyFont="1" applyBorder="1" applyAlignment="1">
      <alignment horizontal="center" vertical="center"/>
    </xf>
    <xf numFmtId="0" fontId="11" fillId="11" borderId="13" xfId="0" applyFont="1" applyFill="1" applyBorder="1" applyAlignment="1" applyProtection="1">
      <alignment horizontal="center" vertical="center"/>
      <protection locked="0"/>
    </xf>
    <xf numFmtId="0" fontId="11" fillId="11" borderId="43" xfId="0" applyFont="1" applyFill="1" applyBorder="1" applyAlignment="1" applyProtection="1">
      <alignment horizontal="center" vertical="center"/>
      <protection locked="0"/>
    </xf>
    <xf numFmtId="0" fontId="11" fillId="0" borderId="64" xfId="0" applyFont="1" applyBorder="1" applyAlignment="1">
      <alignment horizontal="center" vertical="center"/>
    </xf>
    <xf numFmtId="0" fontId="11" fillId="3" borderId="43" xfId="0" applyFont="1" applyFill="1" applyBorder="1" applyAlignment="1" applyProtection="1">
      <alignment horizontal="center" vertical="center"/>
      <protection locked="0"/>
    </xf>
    <xf numFmtId="0" fontId="11" fillId="0" borderId="22" xfId="0" applyFont="1" applyBorder="1" applyAlignment="1">
      <alignment vertical="center"/>
    </xf>
    <xf numFmtId="0" fontId="11" fillId="0" borderId="3" xfId="0" applyFont="1" applyBorder="1" applyAlignment="1">
      <alignment horizontal="center" vertical="center"/>
    </xf>
    <xf numFmtId="0" fontId="11" fillId="3" borderId="2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9" fillId="2" borderId="48" xfId="0"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7" fillId="2" borderId="7" xfId="0" applyFont="1" applyFill="1" applyBorder="1" applyAlignment="1" applyProtection="1">
      <alignment horizontal="right" vertical="center"/>
    </xf>
    <xf numFmtId="0" fontId="0" fillId="0" borderId="8" xfId="0" applyBorder="1" applyAlignment="1" applyProtection="1">
      <alignment vertical="center"/>
    </xf>
    <xf numFmtId="0" fontId="0" fillId="0" borderId="35" xfId="0" applyBorder="1" applyAlignment="1" applyProtection="1">
      <alignment vertical="center"/>
    </xf>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center" wrapText="1"/>
    </xf>
    <xf numFmtId="3" fontId="10" fillId="2" borderId="51" xfId="0" applyNumberFormat="1" applyFont="1" applyFill="1" applyBorder="1" applyAlignment="1">
      <alignment horizontal="center" vertical="center"/>
    </xf>
    <xf numFmtId="3" fontId="10" fillId="2" borderId="39" xfId="0" applyNumberFormat="1" applyFont="1" applyFill="1" applyBorder="1" applyAlignment="1">
      <alignment horizontal="center" vertical="center"/>
    </xf>
    <xf numFmtId="3" fontId="10" fillId="2" borderId="52"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39" xfId="0" applyNumberFormat="1" applyFont="1" applyFill="1" applyBorder="1" applyAlignment="1">
      <alignment horizontal="center" vertical="center"/>
    </xf>
    <xf numFmtId="3" fontId="7" fillId="2" borderId="51" xfId="0" applyNumberFormat="1" applyFont="1" applyFill="1" applyBorder="1" applyAlignment="1">
      <alignment horizontal="center" vertical="center"/>
    </xf>
    <xf numFmtId="3"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11" fillId="2" borderId="0" xfId="0" applyFont="1" applyFill="1" applyAlignment="1">
      <alignment horizontal="left" vertical="center" wrapText="1"/>
    </xf>
    <xf numFmtId="1" fontId="7" fillId="2" borderId="51" xfId="0" applyNumberFormat="1" applyFont="1" applyFill="1" applyBorder="1" applyAlignment="1">
      <alignment horizontal="center" vertical="center"/>
    </xf>
    <xf numFmtId="0" fontId="7" fillId="2" borderId="52" xfId="0" applyFont="1" applyFill="1" applyBorder="1" applyAlignment="1">
      <alignment horizontal="center" vertical="center"/>
    </xf>
    <xf numFmtId="1" fontId="10" fillId="2" borderId="51" xfId="0" applyNumberFormat="1" applyFont="1" applyFill="1" applyBorder="1" applyAlignment="1">
      <alignment horizontal="center" vertical="center"/>
    </xf>
    <xf numFmtId="0" fontId="10" fillId="2" borderId="52" xfId="0" applyFont="1" applyFill="1" applyBorder="1" applyAlignment="1">
      <alignment horizontal="center" vertical="center"/>
    </xf>
    <xf numFmtId="0" fontId="10" fillId="2" borderId="39" xfId="0" applyFont="1" applyFill="1" applyBorder="1" applyAlignment="1">
      <alignment horizontal="center"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11"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16" fillId="0" borderId="0" xfId="0" applyFont="1" applyAlignment="1" applyProtection="1">
      <alignment horizontal="left" wrapText="1"/>
    </xf>
    <xf numFmtId="0" fontId="7" fillId="2" borderId="0" xfId="0" applyFont="1" applyFill="1" applyBorder="1" applyAlignment="1" applyProtection="1">
      <alignment horizontal="left"/>
    </xf>
    <xf numFmtId="0" fontId="7" fillId="2" borderId="9" xfId="0" applyFont="1" applyFill="1" applyBorder="1" applyAlignment="1" applyProtection="1">
      <alignment horizontal="left"/>
    </xf>
    <xf numFmtId="0" fontId="9" fillId="2" borderId="45" xfId="0" applyFont="1" applyFill="1" applyBorder="1" applyAlignment="1" applyProtection="1">
      <alignment horizontal="center"/>
    </xf>
    <xf numFmtId="0" fontId="9" fillId="2" borderId="50" xfId="0" applyFont="1" applyFill="1" applyBorder="1" applyAlignment="1" applyProtection="1">
      <alignment horizontal="center"/>
    </xf>
    <xf numFmtId="0" fontId="9" fillId="2" borderId="48" xfId="0" applyFont="1" applyFill="1" applyBorder="1" applyAlignment="1" applyProtection="1">
      <alignment horizontal="center"/>
    </xf>
    <xf numFmtId="0" fontId="7" fillId="3" borderId="53" xfId="0" applyFont="1" applyFill="1" applyBorder="1" applyAlignment="1" applyProtection="1">
      <alignment horizontal="center"/>
      <protection locked="0"/>
    </xf>
    <xf numFmtId="0" fontId="7" fillId="3" borderId="54" xfId="0" applyFont="1" applyFill="1" applyBorder="1" applyAlignment="1" applyProtection="1">
      <alignment horizontal="center"/>
      <protection locked="0"/>
    </xf>
    <xf numFmtId="1" fontId="10" fillId="2" borderId="52" xfId="0" applyNumberFormat="1" applyFont="1" applyFill="1" applyBorder="1" applyAlignment="1" applyProtection="1">
      <alignment horizontal="center"/>
    </xf>
    <xf numFmtId="1" fontId="10" fillId="2" borderId="55" xfId="0" applyNumberFormat="1" applyFont="1" applyFill="1" applyBorder="1" applyAlignment="1" applyProtection="1">
      <alignment horizontal="center"/>
    </xf>
    <xf numFmtId="0" fontId="7" fillId="3" borderId="56" xfId="0" applyFont="1" applyFill="1" applyBorder="1" applyAlignment="1" applyProtection="1">
      <alignment horizontal="center"/>
      <protection locked="0"/>
    </xf>
    <xf numFmtId="0" fontId="7" fillId="3" borderId="57" xfId="0" applyFont="1" applyFill="1" applyBorder="1" applyAlignment="1" applyProtection="1">
      <alignment horizontal="center"/>
      <protection locked="0"/>
    </xf>
    <xf numFmtId="1" fontId="7" fillId="2" borderId="58" xfId="0" applyNumberFormat="1" applyFont="1" applyFill="1" applyBorder="1" applyAlignment="1" applyProtection="1">
      <alignment horizontal="center"/>
    </xf>
    <xf numFmtId="0" fontId="7" fillId="2" borderId="44" xfId="0" applyFont="1" applyFill="1" applyBorder="1" applyAlignment="1" applyProtection="1">
      <alignment horizontal="center"/>
    </xf>
    <xf numFmtId="0" fontId="17" fillId="2" borderId="0" xfId="0" applyFont="1" applyFill="1" applyBorder="1" applyAlignment="1" applyProtection="1">
      <alignment horizontal="left" vertical="center" wrapText="1"/>
    </xf>
    <xf numFmtId="0" fontId="7" fillId="3" borderId="58" xfId="0" applyFont="1" applyFill="1" applyBorder="1" applyAlignment="1" applyProtection="1">
      <alignment horizontal="center"/>
      <protection locked="0"/>
    </xf>
    <xf numFmtId="0" fontId="7" fillId="3" borderId="44" xfId="0" applyFont="1" applyFill="1" applyBorder="1" applyAlignment="1" applyProtection="1">
      <alignment horizontal="center"/>
      <protection locked="0"/>
    </xf>
    <xf numFmtId="14" fontId="7" fillId="3" borderId="58" xfId="0" applyNumberFormat="1" applyFont="1" applyFill="1" applyBorder="1" applyProtection="1">
      <protection locked="0"/>
    </xf>
    <xf numFmtId="14" fontId="7" fillId="3" borderId="44" xfId="0" applyNumberFormat="1" applyFont="1" applyFill="1" applyBorder="1" applyProtection="1">
      <protection locked="0"/>
    </xf>
    <xf numFmtId="0" fontId="7" fillId="3" borderId="53" xfId="0" applyNumberFormat="1" applyFont="1" applyFill="1" applyBorder="1" applyAlignment="1" applyProtection="1">
      <alignment horizontal="center"/>
      <protection locked="0"/>
    </xf>
    <xf numFmtId="0" fontId="7" fillId="3" borderId="54" xfId="0" applyNumberFormat="1" applyFont="1" applyFill="1" applyBorder="1" applyAlignment="1" applyProtection="1">
      <alignment horizontal="center"/>
      <protection locked="0"/>
    </xf>
    <xf numFmtId="0" fontId="11" fillId="2" borderId="0" xfId="0" applyFont="1" applyFill="1" applyBorder="1" applyAlignment="1" applyProtection="1">
      <alignment horizontal="left" vertical="top" wrapText="1"/>
    </xf>
    <xf numFmtId="0" fontId="11" fillId="2" borderId="50" xfId="0" applyFont="1" applyFill="1" applyBorder="1" applyAlignment="1" applyProtection="1">
      <alignment horizontal="left" vertical="top" wrapText="1"/>
    </xf>
    <xf numFmtId="0" fontId="7" fillId="2" borderId="0" xfId="0" applyFont="1" applyFill="1" applyAlignment="1" applyProtection="1">
      <alignment horizontal="left" vertical="top" wrapText="1"/>
    </xf>
    <xf numFmtId="0" fontId="7" fillId="2" borderId="7" xfId="0" applyFont="1" applyFill="1" applyBorder="1" applyProtection="1"/>
    <xf numFmtId="0" fontId="7" fillId="2" borderId="8" xfId="0" applyFont="1" applyFill="1" applyBorder="1" applyProtection="1"/>
    <xf numFmtId="0" fontId="7" fillId="2" borderId="35" xfId="0" applyFont="1" applyFill="1" applyBorder="1" applyProtection="1"/>
    <xf numFmtId="0" fontId="14" fillId="2" borderId="45" xfId="0" applyFont="1" applyFill="1" applyBorder="1" applyProtection="1"/>
    <xf numFmtId="0" fontId="14" fillId="2" borderId="48" xfId="0" applyFont="1" applyFill="1" applyBorder="1" applyProtection="1"/>
    <xf numFmtId="0" fontId="13" fillId="2" borderId="7" xfId="1" applyFont="1" applyFill="1" applyBorder="1" applyAlignment="1" applyProtection="1"/>
    <xf numFmtId="0" fontId="13" fillId="2" borderId="35" xfId="1" applyFont="1" applyFill="1" applyBorder="1" applyAlignment="1" applyProtection="1"/>
    <xf numFmtId="0" fontId="11" fillId="2" borderId="2"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35" xfId="0" applyFont="1" applyFill="1" applyBorder="1" applyAlignment="1" applyProtection="1">
      <alignment horizontal="left" vertical="top" wrapText="1"/>
    </xf>
    <xf numFmtId="0" fontId="11" fillId="2" borderId="59" xfId="0" applyFont="1" applyFill="1" applyBorder="1" applyAlignment="1" applyProtection="1">
      <alignment horizontal="left" vertical="top" wrapText="1"/>
    </xf>
    <xf numFmtId="0" fontId="11" fillId="2" borderId="8" xfId="0" applyFont="1" applyFill="1" applyBorder="1" applyProtection="1"/>
    <xf numFmtId="0" fontId="11" fillId="2" borderId="35" xfId="0" applyFont="1" applyFill="1" applyBorder="1" applyProtection="1"/>
    <xf numFmtId="0" fontId="14" fillId="2" borderId="50" xfId="0" applyFont="1" applyFill="1" applyBorder="1" applyProtection="1"/>
    <xf numFmtId="0" fontId="11" fillId="2" borderId="60" xfId="0" applyFont="1" applyFill="1" applyBorder="1" applyAlignment="1" applyProtection="1">
      <alignment horizontal="left" vertical="top" wrapText="1"/>
    </xf>
  </cellXfs>
  <cellStyles count="2">
    <cellStyle name="Hyperlink" xfId="1" builtinId="8"/>
    <cellStyle name="Standard" xfId="0" builtinId="0"/>
  </cellStyles>
  <dxfs count="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ont>
        <strike val="0"/>
        <color theme="1"/>
      </font>
      <fill>
        <patternFill>
          <bgColor rgb="FFFF0000"/>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theme="3" tint="0.79998168889431442"/>
        </patternFill>
      </fill>
    </dxf>
    <dxf>
      <fill>
        <patternFill>
          <bgColor theme="6"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3" tint="0.79998168889431442"/>
        </patternFill>
      </fill>
    </dxf>
    <dxf>
      <fill>
        <patternFill>
          <bgColor theme="6" tint="0.59996337778862885"/>
        </patternFill>
      </fill>
    </dxf>
  </dxfs>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xdr:col>
      <xdr:colOff>838200</xdr:colOff>
      <xdr:row>15</xdr:row>
      <xdr:rowOff>76200</xdr:rowOff>
    </xdr:to>
    <xdr:pic>
      <xdr:nvPicPr>
        <xdr:cNvPr id="5149" name="Picture 1" descr="https://i.creativecommons.org/l/by-nc-sa/3.0/88x31.png"/>
        <xdr:cNvPicPr>
          <a:picLocks noChangeAspect="1" noChangeArrowheads="1"/>
        </xdr:cNvPicPr>
      </xdr:nvPicPr>
      <xdr:blipFill>
        <a:blip xmlns:r="http://schemas.openxmlformats.org/officeDocument/2006/relationships" r:embed="rId1" cstate="print"/>
        <a:srcRect/>
        <a:stretch>
          <a:fillRect/>
        </a:stretch>
      </xdr:blipFill>
      <xdr:spPr bwMode="auto">
        <a:xfrm>
          <a:off x="4562475" y="3095625"/>
          <a:ext cx="838200" cy="295275"/>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1</xdr:col>
      <xdr:colOff>838200</xdr:colOff>
      <xdr:row>11</xdr:row>
      <xdr:rowOff>85725</xdr:rowOff>
    </xdr:to>
    <xdr:pic>
      <xdr:nvPicPr>
        <xdr:cNvPr id="51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562475" y="2257425"/>
          <a:ext cx="838200"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die-glaeserne-klinge.de/index.php?title=RLRW_-_Das_regellose_Regelwerk" TargetMode="External"/><Relationship Id="rId1" Type="http://schemas.openxmlformats.org/officeDocument/2006/relationships/hyperlink" Target="https://creativecommons.org/licenses/by-nc-sa/3.0/deed.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I105"/>
  <sheetViews>
    <sheetView tabSelected="1" zoomScaleNormal="100" workbookViewId="0">
      <selection activeCell="D5" sqref="D5"/>
    </sheetView>
  </sheetViews>
  <sheetFormatPr baseColWidth="10" defaultColWidth="0" defaultRowHeight="16.5" zeroHeight="1" x14ac:dyDescent="0.25"/>
  <cols>
    <col min="1" max="2" width="20.5703125" style="103" customWidth="1"/>
    <col min="3" max="3" width="25.85546875" style="103" customWidth="1"/>
    <col min="4" max="8" width="5.5703125" style="104" customWidth="1"/>
    <col min="9" max="9" width="5.7109375" style="104" hidden="1" customWidth="1"/>
    <col min="10" max="16384" width="11.42578125" style="190" hidden="1"/>
  </cols>
  <sheetData>
    <row r="1" spans="1:9" s="189" customFormat="1" ht="24" thickBot="1" x14ac:dyDescent="0.3">
      <c r="A1" s="224" t="s">
        <v>8</v>
      </c>
      <c r="B1" s="225"/>
      <c r="C1" s="225"/>
      <c r="D1" s="225"/>
      <c r="E1" s="225"/>
      <c r="F1" s="225"/>
      <c r="G1" s="225"/>
      <c r="H1" s="226"/>
      <c r="I1" s="103"/>
    </row>
    <row r="2" spans="1:9" s="189" customFormat="1" ht="21.75" thickBot="1" x14ac:dyDescent="0.3">
      <c r="A2" s="227" t="s">
        <v>7</v>
      </c>
      <c r="B2" s="228"/>
      <c r="C2" s="30"/>
      <c r="D2" s="31"/>
      <c r="E2" s="31"/>
      <c r="F2" s="31"/>
      <c r="G2" s="18" t="s">
        <v>65</v>
      </c>
      <c r="H2" s="19">
        <f>SUM(H5:H104)</f>
        <v>77</v>
      </c>
      <c r="I2" s="103"/>
    </row>
    <row r="3" spans="1:9" s="189" customFormat="1" ht="21.75" customHeight="1" thickBot="1" x14ac:dyDescent="0.3">
      <c r="A3" s="14" t="s">
        <v>13</v>
      </c>
      <c r="B3" s="15"/>
      <c r="C3" s="16" t="s">
        <v>10</v>
      </c>
      <c r="D3" s="17">
        <v>7</v>
      </c>
      <c r="E3" s="229" t="s">
        <v>59</v>
      </c>
      <c r="F3" s="230"/>
      <c r="G3" s="231"/>
      <c r="H3" s="13">
        <f>SUM(D5:D104)</f>
        <v>11</v>
      </c>
      <c r="I3" s="103"/>
    </row>
    <row r="4" spans="1:9" ht="61.5" customHeight="1" x14ac:dyDescent="0.3">
      <c r="A4" s="105" t="s">
        <v>0</v>
      </c>
      <c r="B4" s="106" t="s">
        <v>2</v>
      </c>
      <c r="C4" s="106" t="s">
        <v>1</v>
      </c>
      <c r="D4" s="22" t="s">
        <v>3</v>
      </c>
      <c r="E4" s="22" t="s">
        <v>9</v>
      </c>
      <c r="F4" s="22" t="s">
        <v>4</v>
      </c>
      <c r="G4" s="22" t="s">
        <v>5</v>
      </c>
      <c r="H4" s="23" t="s">
        <v>6</v>
      </c>
    </row>
    <row r="5" spans="1:9" x14ac:dyDescent="0.25">
      <c r="A5" s="88" t="s">
        <v>369</v>
      </c>
      <c r="B5" s="89" t="s">
        <v>370</v>
      </c>
      <c r="C5" s="89" t="s">
        <v>371</v>
      </c>
      <c r="D5" s="90">
        <v>0</v>
      </c>
      <c r="E5" s="91">
        <f>IF(D5="","",D5*$D$3)</f>
        <v>0</v>
      </c>
      <c r="F5" s="90"/>
      <c r="G5" s="90"/>
      <c r="H5" s="92">
        <f>IF(D5="","",E5+F5-G5)</f>
        <v>0</v>
      </c>
    </row>
    <row r="6" spans="1:9" x14ac:dyDescent="0.25">
      <c r="A6" s="93" t="s">
        <v>372</v>
      </c>
      <c r="B6" s="94" t="s">
        <v>373</v>
      </c>
      <c r="C6" s="202"/>
      <c r="D6" s="95">
        <v>1</v>
      </c>
      <c r="E6" s="96">
        <f t="shared" ref="E6:E69" si="0">IF(D6="","",D6*$D$3)</f>
        <v>7</v>
      </c>
      <c r="F6" s="95"/>
      <c r="G6" s="95"/>
      <c r="H6" s="97">
        <f t="shared" ref="H6:H69" si="1">IF(D6="","",E6+F6-G6)</f>
        <v>7</v>
      </c>
    </row>
    <row r="7" spans="1:9" x14ac:dyDescent="0.25">
      <c r="A7" s="93" t="s">
        <v>374</v>
      </c>
      <c r="B7" s="94" t="s">
        <v>377</v>
      </c>
      <c r="C7" s="203"/>
      <c r="D7" s="95">
        <v>3</v>
      </c>
      <c r="E7" s="96">
        <f t="shared" si="0"/>
        <v>21</v>
      </c>
      <c r="F7" s="95"/>
      <c r="G7" s="95"/>
      <c r="H7" s="97">
        <f t="shared" si="1"/>
        <v>21</v>
      </c>
    </row>
    <row r="8" spans="1:9" x14ac:dyDescent="0.25">
      <c r="A8" s="93" t="s">
        <v>375</v>
      </c>
      <c r="B8" s="94" t="s">
        <v>376</v>
      </c>
      <c r="C8" s="203"/>
      <c r="D8" s="95">
        <v>3</v>
      </c>
      <c r="E8" s="96">
        <f t="shared" si="0"/>
        <v>21</v>
      </c>
      <c r="F8" s="95"/>
      <c r="G8" s="95"/>
      <c r="H8" s="97">
        <f t="shared" si="1"/>
        <v>21</v>
      </c>
    </row>
    <row r="9" spans="1:9" x14ac:dyDescent="0.25">
      <c r="A9" s="93" t="s">
        <v>378</v>
      </c>
      <c r="B9" s="94" t="s">
        <v>379</v>
      </c>
      <c r="C9" s="94" t="s">
        <v>380</v>
      </c>
      <c r="D9" s="95">
        <v>0</v>
      </c>
      <c r="E9" s="96">
        <f t="shared" si="0"/>
        <v>0</v>
      </c>
      <c r="F9" s="95"/>
      <c r="G9" s="95"/>
      <c r="H9" s="97">
        <f t="shared" si="1"/>
        <v>0</v>
      </c>
    </row>
    <row r="10" spans="1:9" x14ac:dyDescent="0.25">
      <c r="A10" s="93" t="s">
        <v>381</v>
      </c>
      <c r="B10" s="94" t="s">
        <v>382</v>
      </c>
      <c r="C10" s="94"/>
      <c r="D10" s="95">
        <v>4</v>
      </c>
      <c r="E10" s="96">
        <f t="shared" si="0"/>
        <v>28</v>
      </c>
      <c r="F10" s="95"/>
      <c r="G10" s="95"/>
      <c r="H10" s="97">
        <f t="shared" si="1"/>
        <v>28</v>
      </c>
    </row>
    <row r="11" spans="1:9" x14ac:dyDescent="0.25">
      <c r="A11" s="93"/>
      <c r="B11" s="94"/>
      <c r="C11" s="94"/>
      <c r="D11" s="95"/>
      <c r="E11" s="96" t="str">
        <f t="shared" si="0"/>
        <v/>
      </c>
      <c r="F11" s="95"/>
      <c r="G11" s="95"/>
      <c r="H11" s="97" t="str">
        <f t="shared" si="1"/>
        <v/>
      </c>
    </row>
    <row r="12" spans="1:9" x14ac:dyDescent="0.25">
      <c r="A12" s="93"/>
      <c r="B12" s="94"/>
      <c r="C12" s="94"/>
      <c r="D12" s="95"/>
      <c r="E12" s="96" t="str">
        <f t="shared" si="0"/>
        <v/>
      </c>
      <c r="F12" s="95"/>
      <c r="G12" s="95"/>
      <c r="H12" s="97" t="str">
        <f t="shared" si="1"/>
        <v/>
      </c>
    </row>
    <row r="13" spans="1:9" x14ac:dyDescent="0.25">
      <c r="A13" s="93"/>
      <c r="B13" s="94"/>
      <c r="C13" s="94"/>
      <c r="D13" s="95"/>
      <c r="E13" s="96" t="str">
        <f t="shared" si="0"/>
        <v/>
      </c>
      <c r="F13" s="95"/>
      <c r="G13" s="95"/>
      <c r="H13" s="97" t="str">
        <f t="shared" si="1"/>
        <v/>
      </c>
    </row>
    <row r="14" spans="1:9" x14ac:dyDescent="0.25">
      <c r="A14" s="93"/>
      <c r="B14" s="94"/>
      <c r="C14" s="94"/>
      <c r="D14" s="95"/>
      <c r="E14" s="96" t="str">
        <f t="shared" si="0"/>
        <v/>
      </c>
      <c r="F14" s="95"/>
      <c r="G14" s="95"/>
      <c r="H14" s="97" t="str">
        <f t="shared" si="1"/>
        <v/>
      </c>
    </row>
    <row r="15" spans="1:9" x14ac:dyDescent="0.25">
      <c r="A15" s="93"/>
      <c r="B15" s="94"/>
      <c r="C15" s="94"/>
      <c r="D15" s="95"/>
      <c r="E15" s="96" t="str">
        <f t="shared" si="0"/>
        <v/>
      </c>
      <c r="F15" s="95"/>
      <c r="G15" s="95"/>
      <c r="H15" s="97" t="str">
        <f t="shared" si="1"/>
        <v/>
      </c>
    </row>
    <row r="16" spans="1:9" x14ac:dyDescent="0.25">
      <c r="A16" s="93"/>
      <c r="B16" s="94"/>
      <c r="C16" s="94"/>
      <c r="D16" s="95"/>
      <c r="E16" s="96" t="str">
        <f t="shared" si="0"/>
        <v/>
      </c>
      <c r="F16" s="95"/>
      <c r="G16" s="95"/>
      <c r="H16" s="97" t="str">
        <f t="shared" si="1"/>
        <v/>
      </c>
    </row>
    <row r="17" spans="1:8" x14ac:dyDescent="0.25">
      <c r="A17" s="93"/>
      <c r="B17" s="94"/>
      <c r="C17" s="94"/>
      <c r="D17" s="95"/>
      <c r="E17" s="96" t="str">
        <f t="shared" si="0"/>
        <v/>
      </c>
      <c r="F17" s="95"/>
      <c r="G17" s="95"/>
      <c r="H17" s="97" t="str">
        <f t="shared" si="1"/>
        <v/>
      </c>
    </row>
    <row r="18" spans="1:8" x14ac:dyDescent="0.25">
      <c r="A18" s="93"/>
      <c r="B18" s="94"/>
      <c r="C18" s="94"/>
      <c r="D18" s="95"/>
      <c r="E18" s="96" t="str">
        <f t="shared" si="0"/>
        <v/>
      </c>
      <c r="F18" s="95"/>
      <c r="G18" s="95"/>
      <c r="H18" s="97" t="str">
        <f t="shared" si="1"/>
        <v/>
      </c>
    </row>
    <row r="19" spans="1:8" x14ac:dyDescent="0.25">
      <c r="A19" s="93"/>
      <c r="B19" s="94"/>
      <c r="C19" s="94"/>
      <c r="D19" s="95"/>
      <c r="E19" s="96" t="str">
        <f t="shared" si="0"/>
        <v/>
      </c>
      <c r="F19" s="95"/>
      <c r="G19" s="95"/>
      <c r="H19" s="97" t="str">
        <f t="shared" si="1"/>
        <v/>
      </c>
    </row>
    <row r="20" spans="1:8" x14ac:dyDescent="0.25">
      <c r="A20" s="93"/>
      <c r="B20" s="94"/>
      <c r="C20" s="94"/>
      <c r="D20" s="95"/>
      <c r="E20" s="96" t="str">
        <f t="shared" si="0"/>
        <v/>
      </c>
      <c r="F20" s="95"/>
      <c r="G20" s="95"/>
      <c r="H20" s="97" t="str">
        <f t="shared" si="1"/>
        <v/>
      </c>
    </row>
    <row r="21" spans="1:8" x14ac:dyDescent="0.25">
      <c r="A21" s="93"/>
      <c r="B21" s="94"/>
      <c r="C21" s="94"/>
      <c r="D21" s="95"/>
      <c r="E21" s="96" t="str">
        <f t="shared" si="0"/>
        <v/>
      </c>
      <c r="F21" s="95"/>
      <c r="G21" s="95"/>
      <c r="H21" s="97" t="str">
        <f t="shared" si="1"/>
        <v/>
      </c>
    </row>
    <row r="22" spans="1:8" x14ac:dyDescent="0.25">
      <c r="A22" s="93"/>
      <c r="B22" s="94"/>
      <c r="C22" s="94"/>
      <c r="D22" s="95"/>
      <c r="E22" s="96" t="str">
        <f t="shared" si="0"/>
        <v/>
      </c>
      <c r="F22" s="95"/>
      <c r="G22" s="95"/>
      <c r="H22" s="97" t="str">
        <f t="shared" si="1"/>
        <v/>
      </c>
    </row>
    <row r="23" spans="1:8" x14ac:dyDescent="0.25">
      <c r="A23" s="93"/>
      <c r="B23" s="94"/>
      <c r="C23" s="94"/>
      <c r="D23" s="95"/>
      <c r="E23" s="96" t="str">
        <f t="shared" si="0"/>
        <v/>
      </c>
      <c r="F23" s="95"/>
      <c r="G23" s="95"/>
      <c r="H23" s="97" t="str">
        <f t="shared" si="1"/>
        <v/>
      </c>
    </row>
    <row r="24" spans="1:8" x14ac:dyDescent="0.25">
      <c r="A24" s="93"/>
      <c r="B24" s="94"/>
      <c r="C24" s="94"/>
      <c r="D24" s="95"/>
      <c r="E24" s="96" t="str">
        <f t="shared" si="0"/>
        <v/>
      </c>
      <c r="F24" s="95"/>
      <c r="G24" s="95"/>
      <c r="H24" s="97" t="str">
        <f t="shared" si="1"/>
        <v/>
      </c>
    </row>
    <row r="25" spans="1:8" x14ac:dyDescent="0.25">
      <c r="A25" s="93"/>
      <c r="B25" s="94"/>
      <c r="C25" s="94"/>
      <c r="D25" s="95"/>
      <c r="E25" s="96" t="str">
        <f t="shared" si="0"/>
        <v/>
      </c>
      <c r="F25" s="95"/>
      <c r="G25" s="95"/>
      <c r="H25" s="97" t="str">
        <f t="shared" si="1"/>
        <v/>
      </c>
    </row>
    <row r="26" spans="1:8" x14ac:dyDescent="0.25">
      <c r="A26" s="93"/>
      <c r="B26" s="94"/>
      <c r="C26" s="94"/>
      <c r="D26" s="95"/>
      <c r="E26" s="96" t="str">
        <f t="shared" si="0"/>
        <v/>
      </c>
      <c r="F26" s="95"/>
      <c r="G26" s="95"/>
      <c r="H26" s="97" t="str">
        <f t="shared" si="1"/>
        <v/>
      </c>
    </row>
    <row r="27" spans="1:8" x14ac:dyDescent="0.25">
      <c r="A27" s="93"/>
      <c r="B27" s="94"/>
      <c r="C27" s="94"/>
      <c r="D27" s="95"/>
      <c r="E27" s="96" t="str">
        <f t="shared" si="0"/>
        <v/>
      </c>
      <c r="F27" s="95"/>
      <c r="G27" s="95"/>
      <c r="H27" s="97" t="str">
        <f t="shared" si="1"/>
        <v/>
      </c>
    </row>
    <row r="28" spans="1:8" x14ac:dyDescent="0.25">
      <c r="A28" s="93"/>
      <c r="B28" s="94"/>
      <c r="C28" s="94"/>
      <c r="D28" s="95"/>
      <c r="E28" s="96" t="str">
        <f t="shared" si="0"/>
        <v/>
      </c>
      <c r="F28" s="95"/>
      <c r="G28" s="95"/>
      <c r="H28" s="97" t="str">
        <f t="shared" si="1"/>
        <v/>
      </c>
    </row>
    <row r="29" spans="1:8" x14ac:dyDescent="0.25">
      <c r="A29" s="93"/>
      <c r="B29" s="94"/>
      <c r="C29" s="94"/>
      <c r="D29" s="95"/>
      <c r="E29" s="96" t="str">
        <f t="shared" si="0"/>
        <v/>
      </c>
      <c r="F29" s="95"/>
      <c r="G29" s="95"/>
      <c r="H29" s="97" t="str">
        <f t="shared" si="1"/>
        <v/>
      </c>
    </row>
    <row r="30" spans="1:8" x14ac:dyDescent="0.25">
      <c r="A30" s="93"/>
      <c r="B30" s="94"/>
      <c r="C30" s="94"/>
      <c r="D30" s="95"/>
      <c r="E30" s="96" t="str">
        <f t="shared" si="0"/>
        <v/>
      </c>
      <c r="F30" s="95"/>
      <c r="G30" s="95"/>
      <c r="H30" s="97" t="str">
        <f t="shared" si="1"/>
        <v/>
      </c>
    </row>
    <row r="31" spans="1:8" x14ac:dyDescent="0.25">
      <c r="A31" s="93"/>
      <c r="B31" s="94"/>
      <c r="C31" s="94"/>
      <c r="D31" s="95"/>
      <c r="E31" s="96" t="str">
        <f t="shared" si="0"/>
        <v/>
      </c>
      <c r="F31" s="95"/>
      <c r="G31" s="95"/>
      <c r="H31" s="97" t="str">
        <f t="shared" si="1"/>
        <v/>
      </c>
    </row>
    <row r="32" spans="1:8" x14ac:dyDescent="0.25">
      <c r="A32" s="93"/>
      <c r="B32" s="94"/>
      <c r="C32" s="94"/>
      <c r="D32" s="95"/>
      <c r="E32" s="96" t="str">
        <f t="shared" si="0"/>
        <v/>
      </c>
      <c r="F32" s="95"/>
      <c r="G32" s="95"/>
      <c r="H32" s="97" t="str">
        <f t="shared" si="1"/>
        <v/>
      </c>
    </row>
    <row r="33" spans="1:8" x14ac:dyDescent="0.25">
      <c r="A33" s="93"/>
      <c r="B33" s="94"/>
      <c r="C33" s="94"/>
      <c r="D33" s="95"/>
      <c r="E33" s="96" t="str">
        <f t="shared" si="0"/>
        <v/>
      </c>
      <c r="F33" s="95"/>
      <c r="G33" s="95"/>
      <c r="H33" s="97" t="str">
        <f t="shared" si="1"/>
        <v/>
      </c>
    </row>
    <row r="34" spans="1:8" x14ac:dyDescent="0.25">
      <c r="A34" s="93"/>
      <c r="B34" s="94"/>
      <c r="C34" s="94"/>
      <c r="D34" s="95"/>
      <c r="E34" s="96" t="str">
        <f t="shared" si="0"/>
        <v/>
      </c>
      <c r="F34" s="95"/>
      <c r="G34" s="95"/>
      <c r="H34" s="97" t="str">
        <f t="shared" si="1"/>
        <v/>
      </c>
    </row>
    <row r="35" spans="1:8" x14ac:dyDescent="0.25">
      <c r="A35" s="93"/>
      <c r="B35" s="94"/>
      <c r="C35" s="94"/>
      <c r="D35" s="95"/>
      <c r="E35" s="96" t="str">
        <f t="shared" si="0"/>
        <v/>
      </c>
      <c r="F35" s="95"/>
      <c r="G35" s="95"/>
      <c r="H35" s="97" t="str">
        <f t="shared" si="1"/>
        <v/>
      </c>
    </row>
    <row r="36" spans="1:8" x14ac:dyDescent="0.25">
      <c r="A36" s="93"/>
      <c r="B36" s="94"/>
      <c r="C36" s="94"/>
      <c r="D36" s="95"/>
      <c r="E36" s="96" t="str">
        <f t="shared" si="0"/>
        <v/>
      </c>
      <c r="F36" s="95"/>
      <c r="G36" s="95"/>
      <c r="H36" s="97" t="str">
        <f t="shared" si="1"/>
        <v/>
      </c>
    </row>
    <row r="37" spans="1:8" x14ac:dyDescent="0.25">
      <c r="A37" s="93"/>
      <c r="B37" s="94"/>
      <c r="C37" s="94"/>
      <c r="D37" s="95"/>
      <c r="E37" s="96" t="str">
        <f t="shared" si="0"/>
        <v/>
      </c>
      <c r="F37" s="95"/>
      <c r="G37" s="95"/>
      <c r="H37" s="97" t="str">
        <f t="shared" si="1"/>
        <v/>
      </c>
    </row>
    <row r="38" spans="1:8" x14ac:dyDescent="0.25">
      <c r="A38" s="93"/>
      <c r="B38" s="94"/>
      <c r="C38" s="94"/>
      <c r="D38" s="95"/>
      <c r="E38" s="96" t="str">
        <f t="shared" si="0"/>
        <v/>
      </c>
      <c r="F38" s="95"/>
      <c r="G38" s="95"/>
      <c r="H38" s="97" t="str">
        <f t="shared" si="1"/>
        <v/>
      </c>
    </row>
    <row r="39" spans="1:8" x14ac:dyDescent="0.25">
      <c r="A39" s="93"/>
      <c r="B39" s="94"/>
      <c r="C39" s="94"/>
      <c r="D39" s="95"/>
      <c r="E39" s="96" t="str">
        <f t="shared" si="0"/>
        <v/>
      </c>
      <c r="F39" s="95"/>
      <c r="G39" s="95"/>
      <c r="H39" s="97" t="str">
        <f t="shared" si="1"/>
        <v/>
      </c>
    </row>
    <row r="40" spans="1:8" x14ac:dyDescent="0.25">
      <c r="A40" s="93"/>
      <c r="B40" s="94"/>
      <c r="C40" s="94"/>
      <c r="D40" s="95"/>
      <c r="E40" s="96" t="str">
        <f t="shared" si="0"/>
        <v/>
      </c>
      <c r="F40" s="95"/>
      <c r="G40" s="95"/>
      <c r="H40" s="97" t="str">
        <f t="shared" si="1"/>
        <v/>
      </c>
    </row>
    <row r="41" spans="1:8" x14ac:dyDescent="0.25">
      <c r="A41" s="93"/>
      <c r="B41" s="94"/>
      <c r="C41" s="94"/>
      <c r="D41" s="95"/>
      <c r="E41" s="96" t="str">
        <f t="shared" si="0"/>
        <v/>
      </c>
      <c r="F41" s="95"/>
      <c r="G41" s="95"/>
      <c r="H41" s="97" t="str">
        <f t="shared" si="1"/>
        <v/>
      </c>
    </row>
    <row r="42" spans="1:8" x14ac:dyDescent="0.25">
      <c r="A42" s="93"/>
      <c r="B42" s="94"/>
      <c r="C42" s="94"/>
      <c r="D42" s="95"/>
      <c r="E42" s="96" t="str">
        <f t="shared" si="0"/>
        <v/>
      </c>
      <c r="F42" s="95"/>
      <c r="G42" s="95"/>
      <c r="H42" s="97" t="str">
        <f t="shared" si="1"/>
        <v/>
      </c>
    </row>
    <row r="43" spans="1:8" x14ac:dyDescent="0.25">
      <c r="A43" s="93"/>
      <c r="B43" s="94"/>
      <c r="C43" s="94"/>
      <c r="D43" s="95"/>
      <c r="E43" s="96" t="str">
        <f t="shared" si="0"/>
        <v/>
      </c>
      <c r="F43" s="95"/>
      <c r="G43" s="95"/>
      <c r="H43" s="97" t="str">
        <f t="shared" si="1"/>
        <v/>
      </c>
    </row>
    <row r="44" spans="1:8" x14ac:dyDescent="0.25">
      <c r="A44" s="93"/>
      <c r="B44" s="94"/>
      <c r="C44" s="94"/>
      <c r="D44" s="95"/>
      <c r="E44" s="96" t="str">
        <f t="shared" si="0"/>
        <v/>
      </c>
      <c r="F44" s="95"/>
      <c r="G44" s="95"/>
      <c r="H44" s="97" t="str">
        <f t="shared" si="1"/>
        <v/>
      </c>
    </row>
    <row r="45" spans="1:8" x14ac:dyDescent="0.25">
      <c r="A45" s="93"/>
      <c r="B45" s="94"/>
      <c r="C45" s="94"/>
      <c r="D45" s="95"/>
      <c r="E45" s="96" t="str">
        <f t="shared" si="0"/>
        <v/>
      </c>
      <c r="F45" s="95"/>
      <c r="G45" s="95"/>
      <c r="H45" s="97" t="str">
        <f t="shared" si="1"/>
        <v/>
      </c>
    </row>
    <row r="46" spans="1:8" x14ac:dyDescent="0.25">
      <c r="A46" s="93"/>
      <c r="B46" s="94"/>
      <c r="C46" s="94"/>
      <c r="D46" s="95"/>
      <c r="E46" s="96" t="str">
        <f t="shared" si="0"/>
        <v/>
      </c>
      <c r="F46" s="95"/>
      <c r="G46" s="95"/>
      <c r="H46" s="97" t="str">
        <f t="shared" si="1"/>
        <v/>
      </c>
    </row>
    <row r="47" spans="1:8" x14ac:dyDescent="0.25">
      <c r="A47" s="93"/>
      <c r="B47" s="94"/>
      <c r="C47" s="94"/>
      <c r="D47" s="95"/>
      <c r="E47" s="96" t="str">
        <f t="shared" si="0"/>
        <v/>
      </c>
      <c r="F47" s="95"/>
      <c r="G47" s="95"/>
      <c r="H47" s="97" t="str">
        <f t="shared" si="1"/>
        <v/>
      </c>
    </row>
    <row r="48" spans="1:8" x14ac:dyDescent="0.25">
      <c r="A48" s="93"/>
      <c r="B48" s="94"/>
      <c r="C48" s="94"/>
      <c r="D48" s="95"/>
      <c r="E48" s="96" t="str">
        <f t="shared" si="0"/>
        <v/>
      </c>
      <c r="F48" s="95"/>
      <c r="G48" s="95"/>
      <c r="H48" s="97" t="str">
        <f t="shared" si="1"/>
        <v/>
      </c>
    </row>
    <row r="49" spans="1:8" x14ac:dyDescent="0.25">
      <c r="A49" s="93"/>
      <c r="B49" s="94"/>
      <c r="C49" s="94"/>
      <c r="D49" s="95"/>
      <c r="E49" s="96" t="str">
        <f t="shared" si="0"/>
        <v/>
      </c>
      <c r="F49" s="95"/>
      <c r="G49" s="95"/>
      <c r="H49" s="97" t="str">
        <f t="shared" si="1"/>
        <v/>
      </c>
    </row>
    <row r="50" spans="1:8" x14ac:dyDescent="0.25">
      <c r="A50" s="93"/>
      <c r="B50" s="94"/>
      <c r="C50" s="94"/>
      <c r="D50" s="95"/>
      <c r="E50" s="96" t="str">
        <f t="shared" si="0"/>
        <v/>
      </c>
      <c r="F50" s="95"/>
      <c r="G50" s="95"/>
      <c r="H50" s="97" t="str">
        <f t="shared" si="1"/>
        <v/>
      </c>
    </row>
    <row r="51" spans="1:8" x14ac:dyDescent="0.25">
      <c r="A51" s="93"/>
      <c r="B51" s="94"/>
      <c r="C51" s="94"/>
      <c r="D51" s="95"/>
      <c r="E51" s="96" t="str">
        <f t="shared" si="0"/>
        <v/>
      </c>
      <c r="F51" s="95"/>
      <c r="G51" s="95"/>
      <c r="H51" s="97" t="str">
        <f t="shared" si="1"/>
        <v/>
      </c>
    </row>
    <row r="52" spans="1:8" x14ac:dyDescent="0.25">
      <c r="A52" s="93"/>
      <c r="B52" s="94"/>
      <c r="C52" s="94"/>
      <c r="D52" s="95"/>
      <c r="E52" s="96" t="str">
        <f t="shared" si="0"/>
        <v/>
      </c>
      <c r="F52" s="95"/>
      <c r="G52" s="95"/>
      <c r="H52" s="97" t="str">
        <f t="shared" si="1"/>
        <v/>
      </c>
    </row>
    <row r="53" spans="1:8" x14ac:dyDescent="0.25">
      <c r="A53" s="93"/>
      <c r="B53" s="94"/>
      <c r="C53" s="94"/>
      <c r="D53" s="95"/>
      <c r="E53" s="96" t="str">
        <f t="shared" si="0"/>
        <v/>
      </c>
      <c r="F53" s="95"/>
      <c r="G53" s="95"/>
      <c r="H53" s="97" t="str">
        <f t="shared" si="1"/>
        <v/>
      </c>
    </row>
    <row r="54" spans="1:8" x14ac:dyDescent="0.25">
      <c r="A54" s="93"/>
      <c r="B54" s="94"/>
      <c r="C54" s="94"/>
      <c r="D54" s="95"/>
      <c r="E54" s="96" t="str">
        <f t="shared" si="0"/>
        <v/>
      </c>
      <c r="F54" s="95"/>
      <c r="G54" s="95"/>
      <c r="H54" s="97" t="str">
        <f t="shared" si="1"/>
        <v/>
      </c>
    </row>
    <row r="55" spans="1:8" x14ac:dyDescent="0.25">
      <c r="A55" s="93"/>
      <c r="B55" s="94"/>
      <c r="C55" s="94"/>
      <c r="D55" s="95"/>
      <c r="E55" s="96" t="str">
        <f t="shared" si="0"/>
        <v/>
      </c>
      <c r="F55" s="95"/>
      <c r="G55" s="95"/>
      <c r="H55" s="97" t="str">
        <f t="shared" si="1"/>
        <v/>
      </c>
    </row>
    <row r="56" spans="1:8" x14ac:dyDescent="0.25">
      <c r="A56" s="93"/>
      <c r="B56" s="94"/>
      <c r="C56" s="94"/>
      <c r="D56" s="95"/>
      <c r="E56" s="96" t="str">
        <f t="shared" si="0"/>
        <v/>
      </c>
      <c r="F56" s="95"/>
      <c r="G56" s="95"/>
      <c r="H56" s="97" t="str">
        <f t="shared" si="1"/>
        <v/>
      </c>
    </row>
    <row r="57" spans="1:8" x14ac:dyDescent="0.25">
      <c r="A57" s="93"/>
      <c r="B57" s="94"/>
      <c r="C57" s="94"/>
      <c r="D57" s="95"/>
      <c r="E57" s="96" t="str">
        <f t="shared" si="0"/>
        <v/>
      </c>
      <c r="F57" s="95"/>
      <c r="G57" s="95"/>
      <c r="H57" s="97" t="str">
        <f t="shared" si="1"/>
        <v/>
      </c>
    </row>
    <row r="58" spans="1:8" x14ac:dyDescent="0.25">
      <c r="A58" s="93"/>
      <c r="B58" s="94"/>
      <c r="C58" s="94"/>
      <c r="D58" s="95"/>
      <c r="E58" s="96" t="str">
        <f t="shared" si="0"/>
        <v/>
      </c>
      <c r="F58" s="95"/>
      <c r="G58" s="95"/>
      <c r="H58" s="97" t="str">
        <f t="shared" si="1"/>
        <v/>
      </c>
    </row>
    <row r="59" spans="1:8" x14ac:dyDescent="0.25">
      <c r="A59" s="93"/>
      <c r="B59" s="94"/>
      <c r="C59" s="94"/>
      <c r="D59" s="95"/>
      <c r="E59" s="96" t="str">
        <f t="shared" si="0"/>
        <v/>
      </c>
      <c r="F59" s="95"/>
      <c r="G59" s="95"/>
      <c r="H59" s="97" t="str">
        <f t="shared" si="1"/>
        <v/>
      </c>
    </row>
    <row r="60" spans="1:8" x14ac:dyDescent="0.25">
      <c r="A60" s="93"/>
      <c r="B60" s="94"/>
      <c r="C60" s="94"/>
      <c r="D60" s="95"/>
      <c r="E60" s="96" t="str">
        <f t="shared" si="0"/>
        <v/>
      </c>
      <c r="F60" s="95"/>
      <c r="G60" s="95"/>
      <c r="H60" s="97" t="str">
        <f t="shared" si="1"/>
        <v/>
      </c>
    </row>
    <row r="61" spans="1:8" x14ac:dyDescent="0.25">
      <c r="A61" s="93"/>
      <c r="B61" s="94"/>
      <c r="C61" s="94"/>
      <c r="D61" s="95"/>
      <c r="E61" s="96" t="str">
        <f t="shared" si="0"/>
        <v/>
      </c>
      <c r="F61" s="95"/>
      <c r="G61" s="95"/>
      <c r="H61" s="97" t="str">
        <f t="shared" si="1"/>
        <v/>
      </c>
    </row>
    <row r="62" spans="1:8" x14ac:dyDescent="0.25">
      <c r="A62" s="93"/>
      <c r="B62" s="94"/>
      <c r="C62" s="94"/>
      <c r="D62" s="95"/>
      <c r="E62" s="96" t="str">
        <f t="shared" si="0"/>
        <v/>
      </c>
      <c r="F62" s="95"/>
      <c r="G62" s="95"/>
      <c r="H62" s="97" t="str">
        <f t="shared" si="1"/>
        <v/>
      </c>
    </row>
    <row r="63" spans="1:8" x14ac:dyDescent="0.25">
      <c r="A63" s="93"/>
      <c r="B63" s="94"/>
      <c r="C63" s="94"/>
      <c r="D63" s="95"/>
      <c r="E63" s="96" t="str">
        <f t="shared" si="0"/>
        <v/>
      </c>
      <c r="F63" s="95"/>
      <c r="G63" s="95"/>
      <c r="H63" s="97" t="str">
        <f t="shared" si="1"/>
        <v/>
      </c>
    </row>
    <row r="64" spans="1:8" x14ac:dyDescent="0.25">
      <c r="A64" s="93"/>
      <c r="B64" s="94"/>
      <c r="C64" s="94"/>
      <c r="D64" s="95"/>
      <c r="E64" s="96" t="str">
        <f t="shared" si="0"/>
        <v/>
      </c>
      <c r="F64" s="95"/>
      <c r="G64" s="95"/>
      <c r="H64" s="97" t="str">
        <f t="shared" si="1"/>
        <v/>
      </c>
    </row>
    <row r="65" spans="1:8" x14ac:dyDescent="0.25">
      <c r="A65" s="93"/>
      <c r="B65" s="94"/>
      <c r="C65" s="94"/>
      <c r="D65" s="95"/>
      <c r="E65" s="96" t="str">
        <f t="shared" si="0"/>
        <v/>
      </c>
      <c r="F65" s="95"/>
      <c r="G65" s="95"/>
      <c r="H65" s="97" t="str">
        <f t="shared" si="1"/>
        <v/>
      </c>
    </row>
    <row r="66" spans="1:8" x14ac:dyDescent="0.25">
      <c r="A66" s="93"/>
      <c r="B66" s="94"/>
      <c r="C66" s="94"/>
      <c r="D66" s="95"/>
      <c r="E66" s="96" t="str">
        <f t="shared" si="0"/>
        <v/>
      </c>
      <c r="F66" s="95"/>
      <c r="G66" s="95"/>
      <c r="H66" s="97" t="str">
        <f t="shared" si="1"/>
        <v/>
      </c>
    </row>
    <row r="67" spans="1:8" x14ac:dyDescent="0.25">
      <c r="A67" s="93"/>
      <c r="B67" s="94"/>
      <c r="C67" s="94"/>
      <c r="D67" s="95"/>
      <c r="E67" s="96" t="str">
        <f t="shared" si="0"/>
        <v/>
      </c>
      <c r="F67" s="95"/>
      <c r="G67" s="95"/>
      <c r="H67" s="97" t="str">
        <f t="shared" si="1"/>
        <v/>
      </c>
    </row>
    <row r="68" spans="1:8" x14ac:dyDescent="0.25">
      <c r="A68" s="93"/>
      <c r="B68" s="94"/>
      <c r="C68" s="94"/>
      <c r="D68" s="95"/>
      <c r="E68" s="96" t="str">
        <f t="shared" si="0"/>
        <v/>
      </c>
      <c r="F68" s="95"/>
      <c r="G68" s="95"/>
      <c r="H68" s="97" t="str">
        <f t="shared" si="1"/>
        <v/>
      </c>
    </row>
    <row r="69" spans="1:8" x14ac:dyDescent="0.25">
      <c r="A69" s="93"/>
      <c r="B69" s="94"/>
      <c r="C69" s="94"/>
      <c r="D69" s="95"/>
      <c r="E69" s="96" t="str">
        <f t="shared" si="0"/>
        <v/>
      </c>
      <c r="F69" s="95"/>
      <c r="G69" s="95"/>
      <c r="H69" s="97" t="str">
        <f t="shared" si="1"/>
        <v/>
      </c>
    </row>
    <row r="70" spans="1:8" x14ac:dyDescent="0.25">
      <c r="A70" s="93"/>
      <c r="B70" s="94"/>
      <c r="C70" s="94"/>
      <c r="D70" s="95"/>
      <c r="E70" s="96" t="str">
        <f t="shared" ref="E70:E104" si="2">IF(D70="","",D70*$D$3)</f>
        <v/>
      </c>
      <c r="F70" s="95"/>
      <c r="G70" s="95"/>
      <c r="H70" s="97" t="str">
        <f t="shared" ref="H70:H104" si="3">IF(D70="","",E70+F70-G70)</f>
        <v/>
      </c>
    </row>
    <row r="71" spans="1:8" x14ac:dyDescent="0.25">
      <c r="A71" s="93"/>
      <c r="B71" s="94"/>
      <c r="C71" s="94"/>
      <c r="D71" s="95"/>
      <c r="E71" s="96" t="str">
        <f t="shared" si="2"/>
        <v/>
      </c>
      <c r="F71" s="95"/>
      <c r="G71" s="95"/>
      <c r="H71" s="97" t="str">
        <f t="shared" si="3"/>
        <v/>
      </c>
    </row>
    <row r="72" spans="1:8" x14ac:dyDescent="0.25">
      <c r="A72" s="93"/>
      <c r="B72" s="94"/>
      <c r="C72" s="94"/>
      <c r="D72" s="95"/>
      <c r="E72" s="96" t="str">
        <f t="shared" si="2"/>
        <v/>
      </c>
      <c r="F72" s="95"/>
      <c r="G72" s="95"/>
      <c r="H72" s="97" t="str">
        <f t="shared" si="3"/>
        <v/>
      </c>
    </row>
    <row r="73" spans="1:8" x14ac:dyDescent="0.25">
      <c r="A73" s="93"/>
      <c r="B73" s="94"/>
      <c r="C73" s="94"/>
      <c r="D73" s="95"/>
      <c r="E73" s="96" t="str">
        <f t="shared" si="2"/>
        <v/>
      </c>
      <c r="F73" s="95"/>
      <c r="G73" s="95"/>
      <c r="H73" s="97" t="str">
        <f t="shared" si="3"/>
        <v/>
      </c>
    </row>
    <row r="74" spans="1:8" x14ac:dyDescent="0.25">
      <c r="A74" s="93"/>
      <c r="B74" s="94"/>
      <c r="C74" s="94"/>
      <c r="D74" s="95"/>
      <c r="E74" s="96" t="str">
        <f t="shared" si="2"/>
        <v/>
      </c>
      <c r="F74" s="95"/>
      <c r="G74" s="95"/>
      <c r="H74" s="97" t="str">
        <f t="shared" si="3"/>
        <v/>
      </c>
    </row>
    <row r="75" spans="1:8" x14ac:dyDescent="0.25">
      <c r="A75" s="93"/>
      <c r="B75" s="94"/>
      <c r="C75" s="94"/>
      <c r="D75" s="95"/>
      <c r="E75" s="96" t="str">
        <f t="shared" si="2"/>
        <v/>
      </c>
      <c r="F75" s="95"/>
      <c r="G75" s="95"/>
      <c r="H75" s="97" t="str">
        <f t="shared" si="3"/>
        <v/>
      </c>
    </row>
    <row r="76" spans="1:8" x14ac:dyDescent="0.25">
      <c r="A76" s="93"/>
      <c r="B76" s="94"/>
      <c r="C76" s="94"/>
      <c r="D76" s="95"/>
      <c r="E76" s="96" t="str">
        <f t="shared" si="2"/>
        <v/>
      </c>
      <c r="F76" s="95"/>
      <c r="G76" s="95"/>
      <c r="H76" s="97" t="str">
        <f t="shared" si="3"/>
        <v/>
      </c>
    </row>
    <row r="77" spans="1:8" x14ac:dyDescent="0.25">
      <c r="A77" s="93"/>
      <c r="B77" s="94"/>
      <c r="C77" s="94"/>
      <c r="D77" s="95"/>
      <c r="E77" s="96" t="str">
        <f t="shared" si="2"/>
        <v/>
      </c>
      <c r="F77" s="95"/>
      <c r="G77" s="95"/>
      <c r="H77" s="97" t="str">
        <f t="shared" si="3"/>
        <v/>
      </c>
    </row>
    <row r="78" spans="1:8" x14ac:dyDescent="0.25">
      <c r="A78" s="93"/>
      <c r="B78" s="94"/>
      <c r="C78" s="94"/>
      <c r="D78" s="95"/>
      <c r="E78" s="96" t="str">
        <f t="shared" si="2"/>
        <v/>
      </c>
      <c r="F78" s="95"/>
      <c r="G78" s="95"/>
      <c r="H78" s="97" t="str">
        <f t="shared" si="3"/>
        <v/>
      </c>
    </row>
    <row r="79" spans="1:8" x14ac:dyDescent="0.25">
      <c r="A79" s="93"/>
      <c r="B79" s="94"/>
      <c r="C79" s="94"/>
      <c r="D79" s="95"/>
      <c r="E79" s="96" t="str">
        <f t="shared" si="2"/>
        <v/>
      </c>
      <c r="F79" s="95"/>
      <c r="G79" s="95"/>
      <c r="H79" s="97" t="str">
        <f t="shared" si="3"/>
        <v/>
      </c>
    </row>
    <row r="80" spans="1:8" x14ac:dyDescent="0.25">
      <c r="A80" s="93"/>
      <c r="B80" s="94"/>
      <c r="C80" s="94"/>
      <c r="D80" s="95"/>
      <c r="E80" s="96" t="str">
        <f t="shared" si="2"/>
        <v/>
      </c>
      <c r="F80" s="95"/>
      <c r="G80" s="95"/>
      <c r="H80" s="97" t="str">
        <f t="shared" si="3"/>
        <v/>
      </c>
    </row>
    <row r="81" spans="1:8" x14ac:dyDescent="0.25">
      <c r="A81" s="93"/>
      <c r="B81" s="94"/>
      <c r="C81" s="94"/>
      <c r="D81" s="95"/>
      <c r="E81" s="96" t="str">
        <f t="shared" si="2"/>
        <v/>
      </c>
      <c r="F81" s="95"/>
      <c r="G81" s="95"/>
      <c r="H81" s="97" t="str">
        <f t="shared" si="3"/>
        <v/>
      </c>
    </row>
    <row r="82" spans="1:8" x14ac:dyDescent="0.25">
      <c r="A82" s="93"/>
      <c r="B82" s="94"/>
      <c r="C82" s="94"/>
      <c r="D82" s="95"/>
      <c r="E82" s="96" t="str">
        <f t="shared" si="2"/>
        <v/>
      </c>
      <c r="F82" s="95"/>
      <c r="G82" s="95"/>
      <c r="H82" s="97" t="str">
        <f t="shared" si="3"/>
        <v/>
      </c>
    </row>
    <row r="83" spans="1:8" x14ac:dyDescent="0.25">
      <c r="A83" s="93"/>
      <c r="B83" s="94"/>
      <c r="C83" s="94"/>
      <c r="D83" s="95"/>
      <c r="E83" s="96" t="str">
        <f t="shared" si="2"/>
        <v/>
      </c>
      <c r="F83" s="95"/>
      <c r="G83" s="95"/>
      <c r="H83" s="97" t="str">
        <f t="shared" si="3"/>
        <v/>
      </c>
    </row>
    <row r="84" spans="1:8" x14ac:dyDescent="0.25">
      <c r="A84" s="93"/>
      <c r="B84" s="94"/>
      <c r="C84" s="94"/>
      <c r="D84" s="95"/>
      <c r="E84" s="96" t="str">
        <f t="shared" si="2"/>
        <v/>
      </c>
      <c r="F84" s="95"/>
      <c r="G84" s="95"/>
      <c r="H84" s="97" t="str">
        <f t="shared" si="3"/>
        <v/>
      </c>
    </row>
    <row r="85" spans="1:8" x14ac:dyDescent="0.25">
      <c r="A85" s="93"/>
      <c r="B85" s="94"/>
      <c r="C85" s="94"/>
      <c r="D85" s="95"/>
      <c r="E85" s="96" t="str">
        <f t="shared" si="2"/>
        <v/>
      </c>
      <c r="F85" s="95"/>
      <c r="G85" s="95"/>
      <c r="H85" s="97" t="str">
        <f t="shared" si="3"/>
        <v/>
      </c>
    </row>
    <row r="86" spans="1:8" x14ac:dyDescent="0.25">
      <c r="A86" s="93"/>
      <c r="B86" s="94"/>
      <c r="C86" s="94"/>
      <c r="D86" s="95"/>
      <c r="E86" s="96" t="str">
        <f t="shared" si="2"/>
        <v/>
      </c>
      <c r="F86" s="95"/>
      <c r="G86" s="95"/>
      <c r="H86" s="97" t="str">
        <f t="shared" si="3"/>
        <v/>
      </c>
    </row>
    <row r="87" spans="1:8" x14ac:dyDescent="0.25">
      <c r="A87" s="93"/>
      <c r="B87" s="94"/>
      <c r="C87" s="94"/>
      <c r="D87" s="95"/>
      <c r="E87" s="96" t="str">
        <f t="shared" si="2"/>
        <v/>
      </c>
      <c r="F87" s="95"/>
      <c r="G87" s="95"/>
      <c r="H87" s="97" t="str">
        <f t="shared" si="3"/>
        <v/>
      </c>
    </row>
    <row r="88" spans="1:8" x14ac:dyDescent="0.25">
      <c r="A88" s="93"/>
      <c r="B88" s="94"/>
      <c r="C88" s="94"/>
      <c r="D88" s="95"/>
      <c r="E88" s="96" t="str">
        <f t="shared" si="2"/>
        <v/>
      </c>
      <c r="F88" s="95"/>
      <c r="G88" s="95"/>
      <c r="H88" s="97" t="str">
        <f t="shared" si="3"/>
        <v/>
      </c>
    </row>
    <row r="89" spans="1:8" x14ac:dyDescent="0.25">
      <c r="A89" s="93"/>
      <c r="B89" s="94"/>
      <c r="C89" s="94"/>
      <c r="D89" s="95"/>
      <c r="E89" s="96" t="str">
        <f t="shared" si="2"/>
        <v/>
      </c>
      <c r="F89" s="95"/>
      <c r="G89" s="95"/>
      <c r="H89" s="97" t="str">
        <f t="shared" si="3"/>
        <v/>
      </c>
    </row>
    <row r="90" spans="1:8" x14ac:dyDescent="0.25">
      <c r="A90" s="93"/>
      <c r="B90" s="94"/>
      <c r="C90" s="94"/>
      <c r="D90" s="95"/>
      <c r="E90" s="96" t="str">
        <f t="shared" si="2"/>
        <v/>
      </c>
      <c r="F90" s="95"/>
      <c r="G90" s="95"/>
      <c r="H90" s="97" t="str">
        <f t="shared" si="3"/>
        <v/>
      </c>
    </row>
    <row r="91" spans="1:8" x14ac:dyDescent="0.25">
      <c r="A91" s="93"/>
      <c r="B91" s="94"/>
      <c r="C91" s="94"/>
      <c r="D91" s="95"/>
      <c r="E91" s="96" t="str">
        <f t="shared" si="2"/>
        <v/>
      </c>
      <c r="F91" s="95"/>
      <c r="G91" s="95"/>
      <c r="H91" s="97" t="str">
        <f t="shared" si="3"/>
        <v/>
      </c>
    </row>
    <row r="92" spans="1:8" x14ac:dyDescent="0.25">
      <c r="A92" s="93"/>
      <c r="B92" s="94"/>
      <c r="C92" s="94"/>
      <c r="D92" s="95"/>
      <c r="E92" s="96" t="str">
        <f t="shared" si="2"/>
        <v/>
      </c>
      <c r="F92" s="95"/>
      <c r="G92" s="95"/>
      <c r="H92" s="97" t="str">
        <f t="shared" si="3"/>
        <v/>
      </c>
    </row>
    <row r="93" spans="1:8" x14ac:dyDescent="0.25">
      <c r="A93" s="93"/>
      <c r="B93" s="94"/>
      <c r="C93" s="94"/>
      <c r="D93" s="95"/>
      <c r="E93" s="96" t="str">
        <f t="shared" si="2"/>
        <v/>
      </c>
      <c r="F93" s="95"/>
      <c r="G93" s="95"/>
      <c r="H93" s="97" t="str">
        <f t="shared" si="3"/>
        <v/>
      </c>
    </row>
    <row r="94" spans="1:8" x14ac:dyDescent="0.25">
      <c r="A94" s="93"/>
      <c r="B94" s="94"/>
      <c r="C94" s="94"/>
      <c r="D94" s="95"/>
      <c r="E94" s="96" t="str">
        <f t="shared" si="2"/>
        <v/>
      </c>
      <c r="F94" s="95"/>
      <c r="G94" s="95"/>
      <c r="H94" s="97" t="str">
        <f t="shared" si="3"/>
        <v/>
      </c>
    </row>
    <row r="95" spans="1:8" x14ac:dyDescent="0.25">
      <c r="A95" s="93"/>
      <c r="B95" s="94"/>
      <c r="C95" s="94"/>
      <c r="D95" s="95"/>
      <c r="E95" s="96" t="str">
        <f t="shared" si="2"/>
        <v/>
      </c>
      <c r="F95" s="95"/>
      <c r="G95" s="95"/>
      <c r="H95" s="97" t="str">
        <f t="shared" si="3"/>
        <v/>
      </c>
    </row>
    <row r="96" spans="1:8" x14ac:dyDescent="0.25">
      <c r="A96" s="93"/>
      <c r="B96" s="94"/>
      <c r="C96" s="94"/>
      <c r="D96" s="95"/>
      <c r="E96" s="96" t="str">
        <f t="shared" si="2"/>
        <v/>
      </c>
      <c r="F96" s="95"/>
      <c r="G96" s="95"/>
      <c r="H96" s="97" t="str">
        <f t="shared" si="3"/>
        <v/>
      </c>
    </row>
    <row r="97" spans="1:8" x14ac:dyDescent="0.25">
      <c r="A97" s="93"/>
      <c r="B97" s="94"/>
      <c r="C97" s="94"/>
      <c r="D97" s="95"/>
      <c r="E97" s="96" t="str">
        <f t="shared" si="2"/>
        <v/>
      </c>
      <c r="F97" s="95"/>
      <c r="G97" s="95"/>
      <c r="H97" s="97" t="str">
        <f t="shared" si="3"/>
        <v/>
      </c>
    </row>
    <row r="98" spans="1:8" x14ac:dyDescent="0.25">
      <c r="A98" s="93"/>
      <c r="B98" s="94"/>
      <c r="C98" s="94"/>
      <c r="D98" s="95"/>
      <c r="E98" s="96" t="str">
        <f t="shared" si="2"/>
        <v/>
      </c>
      <c r="F98" s="95"/>
      <c r="G98" s="95"/>
      <c r="H98" s="97" t="str">
        <f t="shared" si="3"/>
        <v/>
      </c>
    </row>
    <row r="99" spans="1:8" x14ac:dyDescent="0.25">
      <c r="A99" s="93"/>
      <c r="B99" s="94"/>
      <c r="C99" s="94"/>
      <c r="D99" s="95"/>
      <c r="E99" s="96" t="str">
        <f t="shared" si="2"/>
        <v/>
      </c>
      <c r="F99" s="95"/>
      <c r="G99" s="95"/>
      <c r="H99" s="97" t="str">
        <f t="shared" si="3"/>
        <v/>
      </c>
    </row>
    <row r="100" spans="1:8" x14ac:dyDescent="0.25">
      <c r="A100" s="93"/>
      <c r="B100" s="94"/>
      <c r="C100" s="94"/>
      <c r="D100" s="95"/>
      <c r="E100" s="96" t="str">
        <f t="shared" si="2"/>
        <v/>
      </c>
      <c r="F100" s="95"/>
      <c r="G100" s="95"/>
      <c r="H100" s="97" t="str">
        <f t="shared" si="3"/>
        <v/>
      </c>
    </row>
    <row r="101" spans="1:8" x14ac:dyDescent="0.25">
      <c r="A101" s="93"/>
      <c r="B101" s="94"/>
      <c r="C101" s="94"/>
      <c r="D101" s="95"/>
      <c r="E101" s="96" t="str">
        <f t="shared" si="2"/>
        <v/>
      </c>
      <c r="F101" s="95"/>
      <c r="G101" s="95"/>
      <c r="H101" s="97" t="str">
        <f t="shared" si="3"/>
        <v/>
      </c>
    </row>
    <row r="102" spans="1:8" x14ac:dyDescent="0.25">
      <c r="A102" s="93"/>
      <c r="B102" s="94"/>
      <c r="C102" s="94"/>
      <c r="D102" s="95"/>
      <c r="E102" s="96" t="str">
        <f t="shared" si="2"/>
        <v/>
      </c>
      <c r="F102" s="95"/>
      <c r="G102" s="95"/>
      <c r="H102" s="97" t="str">
        <f t="shared" si="3"/>
        <v/>
      </c>
    </row>
    <row r="103" spans="1:8" x14ac:dyDescent="0.25">
      <c r="A103" s="93"/>
      <c r="B103" s="94"/>
      <c r="C103" s="94"/>
      <c r="D103" s="95"/>
      <c r="E103" s="96" t="str">
        <f t="shared" si="2"/>
        <v/>
      </c>
      <c r="F103" s="95"/>
      <c r="G103" s="95"/>
      <c r="H103" s="97" t="str">
        <f t="shared" si="3"/>
        <v/>
      </c>
    </row>
    <row r="104" spans="1:8" ht="17.25" thickBot="1" x14ac:dyDescent="0.3">
      <c r="A104" s="98"/>
      <c r="B104" s="99"/>
      <c r="C104" s="99"/>
      <c r="D104" s="100"/>
      <c r="E104" s="101" t="str">
        <f t="shared" si="2"/>
        <v/>
      </c>
      <c r="F104" s="100"/>
      <c r="G104" s="100"/>
      <c r="H104" s="102" t="str">
        <f t="shared" si="3"/>
        <v/>
      </c>
    </row>
    <row r="105" spans="1:8" ht="30" hidden="1" customHeight="1" x14ac:dyDescent="0.25"/>
  </sheetData>
  <sheetProtection sheet="1" objects="1" scenarios="1" formatCells="0" selectLockedCells="1"/>
  <mergeCells count="3">
    <mergeCell ref="A1:H1"/>
    <mergeCell ref="A2:B2"/>
    <mergeCell ref="E3:G3"/>
  </mergeCells>
  <pageMargins left="0.23622047244094491" right="0.23622047244094491" top="0.74803149606299213" bottom="0.74803149606299213" header="0.31496062992125984" footer="0.31496062992125984"/>
  <pageSetup paperSize="9" orientation="portrait" verticalDpi="0" r:id="rId1"/>
  <headerFooter>
    <oddHeader>&amp;CRLRW - Das regellose Regelwerk&amp;RALPHA 0.4</oddHeader>
    <oddFooter>&amp;L&amp;F&amp;C&amp;A&amp;RS.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Q49"/>
  <sheetViews>
    <sheetView zoomScaleNormal="100" zoomScaleSheetLayoutView="85" workbookViewId="0">
      <selection activeCell="L10" sqref="L10"/>
    </sheetView>
  </sheetViews>
  <sheetFormatPr baseColWidth="10" defaultColWidth="0" defaultRowHeight="16.5" zeroHeight="1" x14ac:dyDescent="0.25"/>
  <cols>
    <col min="1" max="1" width="27.5703125" style="60" customWidth="1"/>
    <col min="2" max="3" width="5.5703125" style="60" customWidth="1"/>
    <col min="4" max="4" width="24.28515625" style="60" bestFit="1" customWidth="1"/>
    <col min="5" max="6" width="5.5703125" style="60" customWidth="1"/>
    <col min="7" max="7" width="25.42578125" style="60" bestFit="1" customWidth="1"/>
    <col min="8" max="9" width="5.5703125" style="60" customWidth="1"/>
    <col min="10" max="10" width="27.140625" style="60" bestFit="1" customWidth="1"/>
    <col min="11" max="12" width="5.5703125" style="60" customWidth="1"/>
    <col min="13" max="13" width="35" style="60" customWidth="1"/>
    <col min="14" max="17" width="0" style="61" hidden="1" customWidth="1"/>
    <col min="18" max="16384" width="0" style="60" hidden="1"/>
  </cols>
  <sheetData>
    <row r="1" spans="1:17" ht="23.25" customHeight="1" x14ac:dyDescent="0.25">
      <c r="A1" s="224" t="s">
        <v>8</v>
      </c>
      <c r="B1" s="225"/>
      <c r="C1" s="225"/>
      <c r="D1" s="225"/>
      <c r="E1" s="225"/>
      <c r="F1" s="225"/>
      <c r="G1" s="225"/>
      <c r="H1" s="225"/>
      <c r="I1" s="226"/>
      <c r="J1" s="232" t="s">
        <v>188</v>
      </c>
      <c r="K1" s="233"/>
    </row>
    <row r="2" spans="1:17" ht="21" x14ac:dyDescent="0.25">
      <c r="A2" s="28" t="s">
        <v>61</v>
      </c>
      <c r="B2" s="29"/>
      <c r="C2" s="29"/>
      <c r="D2" s="30"/>
      <c r="E2" s="31"/>
      <c r="F2" s="31"/>
      <c r="G2" s="31"/>
      <c r="H2" s="29"/>
      <c r="I2" s="32"/>
      <c r="J2" s="232"/>
      <c r="K2" s="233"/>
    </row>
    <row r="3" spans="1:17" ht="17.25" thickBot="1" x14ac:dyDescent="0.3">
      <c r="A3" s="62" t="s">
        <v>60</v>
      </c>
      <c r="B3" s="31"/>
      <c r="C3" s="31"/>
      <c r="D3" s="29"/>
      <c r="E3" s="29"/>
      <c r="F3" s="31"/>
      <c r="G3" s="31"/>
      <c r="H3" s="29"/>
      <c r="I3" s="32"/>
      <c r="J3" s="232"/>
      <c r="K3" s="233"/>
    </row>
    <row r="4" spans="1:17" ht="17.25" thickBot="1" x14ac:dyDescent="0.3">
      <c r="A4" s="33" t="s">
        <v>66</v>
      </c>
      <c r="B4" s="239">
        <f ca="1">'Start-EP'!B9</f>
        <v>409.47945205479448</v>
      </c>
      <c r="C4" s="240"/>
      <c r="D4" s="33" t="s">
        <v>65</v>
      </c>
      <c r="E4" s="241">
        <f>Cons!H2</f>
        <v>77</v>
      </c>
      <c r="F4" s="242"/>
      <c r="G4" s="34" t="s">
        <v>92</v>
      </c>
      <c r="H4" s="241">
        <f>SUM(IF(ISNUMBER(C7),C7,0),IF(ISNUMBER(C21),C21,0),0)</f>
        <v>0</v>
      </c>
      <c r="I4" s="242"/>
      <c r="J4" s="232"/>
      <c r="K4" s="233"/>
    </row>
    <row r="5" spans="1:17" ht="17.25" thickBot="1" x14ac:dyDescent="0.3">
      <c r="A5" s="35" t="s">
        <v>62</v>
      </c>
      <c r="B5" s="234">
        <f ca="1">B4+E4+H4</f>
        <v>486.47945205479448</v>
      </c>
      <c r="C5" s="236"/>
      <c r="D5" s="35" t="s">
        <v>64</v>
      </c>
      <c r="E5" s="237">
        <f>N5+Magie!H4+Magie!S5</f>
        <v>485</v>
      </c>
      <c r="F5" s="238"/>
      <c r="G5" s="36" t="s">
        <v>63</v>
      </c>
      <c r="H5" s="234">
        <f ca="1">B5-E5</f>
        <v>1.4794520547944785</v>
      </c>
      <c r="I5" s="235"/>
      <c r="J5" s="232"/>
      <c r="K5" s="233"/>
      <c r="N5" s="61">
        <f>SUM(IF(ISNUMBER(C35),C35,0),IF(ISNUMBER(F7),F7,0),IF(ISNUMBER(F35),F35,0),IF(ISNUMBER(I7),I7,0),IF(ISNUMBER(I12),I12,0),IF(ISNUMBER(I21),I21,0),IF(ISNUMBER(I28),I28,0),IF(ISNUMBER(I43),I43,0),IF(ISNUMBER(L7),L7,0),IF(ISNUMBER(L13),L13,0),IF(ISNUMBER(L26),L26,0))</f>
        <v>110</v>
      </c>
    </row>
    <row r="6" spans="1:17" ht="13.5" customHeight="1" thickBot="1" x14ac:dyDescent="0.3">
      <c r="J6" s="29"/>
      <c r="K6" s="29"/>
      <c r="L6" s="29"/>
    </row>
    <row r="7" spans="1:17" ht="13.5" customHeight="1" x14ac:dyDescent="0.25">
      <c r="A7" s="63" t="s">
        <v>21</v>
      </c>
      <c r="B7" s="64" t="s">
        <v>25</v>
      </c>
      <c r="C7" s="65" t="str">
        <f>IF(SUM(Q8:Q20)=0,"X",SUM(Q8:Q20))</f>
        <v>X</v>
      </c>
      <c r="D7" s="63" t="s">
        <v>343</v>
      </c>
      <c r="E7" s="64" t="s">
        <v>25</v>
      </c>
      <c r="F7" s="65" t="str">
        <f>IF(SUM(N8:N34)=0,"X",SUM(N8:N34))</f>
        <v>X</v>
      </c>
      <c r="G7" s="63" t="s">
        <v>113</v>
      </c>
      <c r="H7" s="64" t="s">
        <v>25</v>
      </c>
      <c r="I7" s="65">
        <f>IF(SUM(O8:O11)=0,"X",SUM(O8:O11))</f>
        <v>10</v>
      </c>
      <c r="J7" s="63" t="s">
        <v>115</v>
      </c>
      <c r="K7" s="64" t="s">
        <v>25</v>
      </c>
      <c r="L7" s="65">
        <f>IF(SUM(P8:P12)=0,"X",SUM(P8:P12))</f>
        <v>15</v>
      </c>
      <c r="N7" s="61" t="s">
        <v>184</v>
      </c>
      <c r="O7" s="61" t="s">
        <v>185</v>
      </c>
      <c r="P7" s="61" t="s">
        <v>186</v>
      </c>
      <c r="Q7" s="61" t="s">
        <v>187</v>
      </c>
    </row>
    <row r="8" spans="1:17" ht="13.5" customHeight="1" x14ac:dyDescent="0.25">
      <c r="A8" s="179"/>
      <c r="B8" s="180"/>
      <c r="C8" s="176"/>
      <c r="D8" s="66" t="s">
        <v>68</v>
      </c>
      <c r="E8" s="67">
        <f>Konfiguration!B6*Konfiguration!$B$5</f>
        <v>50</v>
      </c>
      <c r="F8" s="176"/>
      <c r="G8" s="58" t="s">
        <v>112</v>
      </c>
      <c r="H8" s="68">
        <f>Konfiguration!E6*Konfiguration!$E$5</f>
        <v>2</v>
      </c>
      <c r="I8" s="167"/>
      <c r="J8" s="58" t="s">
        <v>141</v>
      </c>
      <c r="K8" s="67">
        <f>Konfiguration!H6*Konfiguration!$H$5</f>
        <v>5</v>
      </c>
      <c r="L8" s="166" t="s">
        <v>357</v>
      </c>
      <c r="N8" s="61">
        <f>IF(F8&lt;&gt;"",E8,0)</f>
        <v>0</v>
      </c>
      <c r="O8" s="61">
        <f>IF(I8&lt;&gt;"",H8*I8,0)</f>
        <v>0</v>
      </c>
      <c r="P8" s="61">
        <f>IF(L8&lt;&gt;"",K8,0)</f>
        <v>5</v>
      </c>
      <c r="Q8" s="61">
        <f>IF(C8&lt;&gt;"",B8,0)</f>
        <v>0</v>
      </c>
    </row>
    <row r="9" spans="1:17" ht="13.5" customHeight="1" x14ac:dyDescent="0.25">
      <c r="A9" s="181"/>
      <c r="B9" s="182"/>
      <c r="C9" s="167"/>
      <c r="D9" s="59" t="s">
        <v>69</v>
      </c>
      <c r="E9" s="69">
        <f>Konfiguration!B7*Konfiguration!$B$5</f>
        <v>80</v>
      </c>
      <c r="F9" s="167"/>
      <c r="G9" s="59" t="s">
        <v>98</v>
      </c>
      <c r="H9" s="70">
        <f>Konfiguration!E7*Konfiguration!$E$5</f>
        <v>10</v>
      </c>
      <c r="I9" s="167" t="s">
        <v>357</v>
      </c>
      <c r="J9" s="58" t="s">
        <v>142</v>
      </c>
      <c r="K9" s="69">
        <f>Konfiguration!H7*Konfiguration!$H$5</f>
        <v>5</v>
      </c>
      <c r="L9" s="166" t="s">
        <v>357</v>
      </c>
      <c r="N9" s="61">
        <f t="shared" ref="N9:N32" si="0">IF(F9&lt;&gt;"",E9,0)</f>
        <v>0</v>
      </c>
      <c r="O9" s="61">
        <f t="shared" ref="O9:O47" si="1">IF(I9&lt;&gt;"",H9,0)</f>
        <v>10</v>
      </c>
      <c r="P9" s="61">
        <f>IF(L9&lt;&gt;"",K9,0)</f>
        <v>5</v>
      </c>
      <c r="Q9" s="61">
        <f t="shared" ref="Q9:Q48" si="2">IF(C9&lt;&gt;"",B9,0)</f>
        <v>0</v>
      </c>
    </row>
    <row r="10" spans="1:17" ht="13.5" customHeight="1" x14ac:dyDescent="0.25">
      <c r="A10" s="181"/>
      <c r="B10" s="182"/>
      <c r="C10" s="167"/>
      <c r="D10" s="59" t="s">
        <v>70</v>
      </c>
      <c r="E10" s="69">
        <f>Konfiguration!B8*Konfiguration!$B$5</f>
        <v>120</v>
      </c>
      <c r="F10" s="167"/>
      <c r="G10" s="59" t="s">
        <v>97</v>
      </c>
      <c r="H10" s="70">
        <f>Konfiguration!E8*Konfiguration!$E$5</f>
        <v>140</v>
      </c>
      <c r="I10" s="167"/>
      <c r="J10" s="59" t="s">
        <v>143</v>
      </c>
      <c r="K10" s="69">
        <f>Konfiguration!H8*Konfiguration!$H$5</f>
        <v>5</v>
      </c>
      <c r="L10" s="167" t="s">
        <v>357</v>
      </c>
      <c r="N10" s="61">
        <f t="shared" si="0"/>
        <v>0</v>
      </c>
      <c r="O10" s="61">
        <f t="shared" si="1"/>
        <v>0</v>
      </c>
      <c r="P10" s="61">
        <f>IF(L10&lt;&gt;"",K10,0)</f>
        <v>5</v>
      </c>
      <c r="Q10" s="61">
        <f t="shared" si="2"/>
        <v>0</v>
      </c>
    </row>
    <row r="11" spans="1:17" ht="13.5" customHeight="1" x14ac:dyDescent="0.25">
      <c r="A11" s="181"/>
      <c r="B11" s="182"/>
      <c r="C11" s="167"/>
      <c r="D11" s="59" t="s">
        <v>71</v>
      </c>
      <c r="E11" s="69">
        <f>Konfiguration!B9*Konfiguration!$B$5</f>
        <v>180</v>
      </c>
      <c r="F11" s="167"/>
      <c r="G11" s="59" t="s">
        <v>99</v>
      </c>
      <c r="H11" s="71">
        <f>Konfiguration!E9*Konfiguration!$E$5</f>
        <v>60</v>
      </c>
      <c r="I11" s="167"/>
      <c r="J11" s="59" t="s">
        <v>144</v>
      </c>
      <c r="K11" s="69">
        <f>Konfiguration!H9*Konfiguration!$H$5</f>
        <v>40</v>
      </c>
      <c r="L11" s="167"/>
      <c r="N11" s="61">
        <f t="shared" si="0"/>
        <v>0</v>
      </c>
      <c r="O11" s="61">
        <f t="shared" si="1"/>
        <v>0</v>
      </c>
      <c r="P11" s="61">
        <f>IF(L11&lt;&gt;"",K11,0)</f>
        <v>0</v>
      </c>
      <c r="Q11" s="61">
        <f t="shared" si="2"/>
        <v>0</v>
      </c>
    </row>
    <row r="12" spans="1:17" ht="13.5" customHeight="1" x14ac:dyDescent="0.25">
      <c r="A12" s="181"/>
      <c r="B12" s="182"/>
      <c r="C12" s="167"/>
      <c r="D12" s="59" t="s">
        <v>72</v>
      </c>
      <c r="E12" s="69">
        <f>Konfiguration!B10*Konfiguration!$B$5</f>
        <v>300</v>
      </c>
      <c r="F12" s="167"/>
      <c r="G12" s="72" t="s">
        <v>150</v>
      </c>
      <c r="H12" s="73" t="s">
        <v>25</v>
      </c>
      <c r="I12" s="74" t="str">
        <f>IF(SUM(O13:O20)=0,"X",SUM(O13:O20))</f>
        <v>X</v>
      </c>
      <c r="J12" s="59" t="s">
        <v>164</v>
      </c>
      <c r="K12" s="75">
        <f>Konfiguration!H10*Konfiguration!$H$5</f>
        <v>50</v>
      </c>
      <c r="L12" s="167"/>
      <c r="N12" s="61">
        <f t="shared" si="0"/>
        <v>0</v>
      </c>
      <c r="P12" s="61">
        <f>IF(L12&lt;&gt;"",K12,0)</f>
        <v>0</v>
      </c>
      <c r="Q12" s="61">
        <f t="shared" si="2"/>
        <v>0</v>
      </c>
    </row>
    <row r="13" spans="1:17" ht="13.5" customHeight="1" x14ac:dyDescent="0.25">
      <c r="A13" s="181"/>
      <c r="B13" s="182"/>
      <c r="C13" s="167"/>
      <c r="D13" s="76" t="s">
        <v>86</v>
      </c>
      <c r="E13" s="77">
        <f>Konfiguration!B11*Konfiguration!$B$5</f>
        <v>400</v>
      </c>
      <c r="F13" s="177"/>
      <c r="G13" s="66" t="s">
        <v>116</v>
      </c>
      <c r="H13" s="68">
        <f>Konfiguration!E11*Konfiguration!$E$10</f>
        <v>1</v>
      </c>
      <c r="I13" s="176"/>
      <c r="J13" s="72" t="s">
        <v>130</v>
      </c>
      <c r="K13" s="78" t="s">
        <v>25</v>
      </c>
      <c r="L13" s="79">
        <f>IF(COUNTA(L14:L25)=0,"X",SUM(P14:P25))</f>
        <v>50</v>
      </c>
      <c r="N13" s="61">
        <f>IF(F13&lt;&gt;"",E13*F13,0)</f>
        <v>0</v>
      </c>
      <c r="O13" s="61">
        <f>IF(I13&lt;&gt;"",H13*I13,0)</f>
        <v>0</v>
      </c>
      <c r="Q13" s="61">
        <f t="shared" si="2"/>
        <v>0</v>
      </c>
    </row>
    <row r="14" spans="1:17" ht="13.5" customHeight="1" x14ac:dyDescent="0.25">
      <c r="A14" s="181"/>
      <c r="B14" s="182"/>
      <c r="C14" s="167"/>
      <c r="D14" s="58" t="s">
        <v>73</v>
      </c>
      <c r="E14" s="67">
        <f>Konfiguration!B12*Konfiguration!$B$5</f>
        <v>20</v>
      </c>
      <c r="F14" s="166"/>
      <c r="G14" s="59" t="s">
        <v>161</v>
      </c>
      <c r="H14" s="70">
        <f>Konfiguration!E12*Konfiguration!$E$10</f>
        <v>50</v>
      </c>
      <c r="I14" s="167"/>
      <c r="J14" s="59" t="s">
        <v>132</v>
      </c>
      <c r="K14" s="68">
        <f>Konfiguration!H12*Konfiguration!$H$11</f>
        <v>5</v>
      </c>
      <c r="L14" s="167">
        <v>2</v>
      </c>
      <c r="N14" s="61">
        <f t="shared" si="0"/>
        <v>0</v>
      </c>
      <c r="O14" s="61">
        <f t="shared" si="1"/>
        <v>0</v>
      </c>
      <c r="P14" s="61">
        <f>IF(L14&lt;&gt;"",K14*L14,0)</f>
        <v>10</v>
      </c>
      <c r="Q14" s="61">
        <f t="shared" si="2"/>
        <v>0</v>
      </c>
    </row>
    <row r="15" spans="1:17" ht="13.5" customHeight="1" x14ac:dyDescent="0.25">
      <c r="A15" s="181"/>
      <c r="B15" s="182"/>
      <c r="C15" s="167"/>
      <c r="D15" s="59" t="s">
        <v>74</v>
      </c>
      <c r="E15" s="69">
        <f>Konfiguration!B13*Konfiguration!$B$5</f>
        <v>30</v>
      </c>
      <c r="F15" s="167"/>
      <c r="G15" s="59" t="s">
        <v>162</v>
      </c>
      <c r="H15" s="70">
        <f>Konfiguration!E13*Konfiguration!$E$10</f>
        <v>300</v>
      </c>
      <c r="I15" s="167"/>
      <c r="J15" s="59" t="s">
        <v>134</v>
      </c>
      <c r="K15" s="77">
        <f>Konfiguration!H13*Konfiguration!$H$11</f>
        <v>5</v>
      </c>
      <c r="L15" s="167"/>
      <c r="N15" s="61">
        <f t="shared" si="0"/>
        <v>0</v>
      </c>
      <c r="O15" s="61">
        <f t="shared" si="1"/>
        <v>0</v>
      </c>
      <c r="P15" s="61">
        <f>IF(L15&lt;&gt;"",K15*L15,0)</f>
        <v>0</v>
      </c>
      <c r="Q15" s="61">
        <f t="shared" si="2"/>
        <v>0</v>
      </c>
    </row>
    <row r="16" spans="1:17" ht="13.5" customHeight="1" x14ac:dyDescent="0.25">
      <c r="A16" s="181"/>
      <c r="B16" s="182"/>
      <c r="C16" s="167"/>
      <c r="D16" s="59" t="s">
        <v>75</v>
      </c>
      <c r="E16" s="69">
        <f>Konfiguration!B14*Konfiguration!$B$5</f>
        <v>40</v>
      </c>
      <c r="F16" s="167"/>
      <c r="G16" s="59" t="s">
        <v>120</v>
      </c>
      <c r="H16" s="70">
        <f>Konfiguration!E14*Konfiguration!$E$10</f>
        <v>10</v>
      </c>
      <c r="I16" s="167"/>
      <c r="J16" s="59" t="s">
        <v>194</v>
      </c>
      <c r="K16" s="77">
        <f>Konfiguration!H14*Konfiguration!$H$11</f>
        <v>5</v>
      </c>
      <c r="L16" s="167">
        <v>1</v>
      </c>
      <c r="N16" s="61">
        <f t="shared" si="0"/>
        <v>0</v>
      </c>
      <c r="O16" s="61">
        <f t="shared" si="1"/>
        <v>0</v>
      </c>
      <c r="P16" s="61">
        <f>IF(L16&lt;&gt;"",K16*L16,0)</f>
        <v>5</v>
      </c>
      <c r="Q16" s="61">
        <f t="shared" si="2"/>
        <v>0</v>
      </c>
    </row>
    <row r="17" spans="1:17" ht="13.5" customHeight="1" x14ac:dyDescent="0.25">
      <c r="A17" s="181"/>
      <c r="B17" s="182"/>
      <c r="C17" s="167"/>
      <c r="D17" s="59" t="s">
        <v>76</v>
      </c>
      <c r="E17" s="69">
        <f>Konfiguration!B15*Konfiguration!$B$5</f>
        <v>60</v>
      </c>
      <c r="F17" s="167"/>
      <c r="G17" s="59" t="s">
        <v>118</v>
      </c>
      <c r="H17" s="70">
        <f>Konfiguration!E15*Konfiguration!$E$10</f>
        <v>0</v>
      </c>
      <c r="I17" s="167"/>
      <c r="J17" s="59" t="s">
        <v>133</v>
      </c>
      <c r="K17" s="77">
        <f>Konfiguration!H15*Konfiguration!$H$11</f>
        <v>5</v>
      </c>
      <c r="L17" s="167">
        <v>1</v>
      </c>
      <c r="N17" s="61">
        <f t="shared" si="0"/>
        <v>0</v>
      </c>
      <c r="O17" s="61">
        <f t="shared" si="1"/>
        <v>0</v>
      </c>
      <c r="P17" s="61">
        <f t="shared" ref="P17:P47" si="3">IF(L17&lt;&gt;"",K17*L17,0)</f>
        <v>5</v>
      </c>
      <c r="Q17" s="61">
        <f t="shared" si="2"/>
        <v>0</v>
      </c>
    </row>
    <row r="18" spans="1:17" ht="13.5" customHeight="1" x14ac:dyDescent="0.25">
      <c r="A18" s="181"/>
      <c r="B18" s="182"/>
      <c r="C18" s="167"/>
      <c r="D18" s="59" t="s">
        <v>77</v>
      </c>
      <c r="E18" s="69">
        <f>Konfiguration!B16*Konfiguration!$B$5</f>
        <v>80</v>
      </c>
      <c r="F18" s="167"/>
      <c r="G18" s="59" t="s">
        <v>117</v>
      </c>
      <c r="H18" s="70">
        <f>Konfiguration!E16*Konfiguration!$E$10</f>
        <v>0</v>
      </c>
      <c r="I18" s="167"/>
      <c r="J18" s="59" t="s">
        <v>135</v>
      </c>
      <c r="K18" s="77">
        <f>Konfiguration!H16*Konfiguration!$H$11</f>
        <v>5</v>
      </c>
      <c r="L18" s="167">
        <v>1</v>
      </c>
      <c r="N18" s="61">
        <f t="shared" si="0"/>
        <v>0</v>
      </c>
      <c r="O18" s="61">
        <f t="shared" si="1"/>
        <v>0</v>
      </c>
      <c r="P18" s="61">
        <f t="shared" si="3"/>
        <v>5</v>
      </c>
      <c r="Q18" s="61">
        <f t="shared" si="2"/>
        <v>0</v>
      </c>
    </row>
    <row r="19" spans="1:17" ht="13.5" customHeight="1" x14ac:dyDescent="0.25">
      <c r="A19" s="181"/>
      <c r="B19" s="182"/>
      <c r="C19" s="167"/>
      <c r="D19" s="76" t="s">
        <v>87</v>
      </c>
      <c r="E19" s="77">
        <f>Konfiguration!B17*Konfiguration!$B$5</f>
        <v>120</v>
      </c>
      <c r="F19" s="177"/>
      <c r="G19" s="59" t="s">
        <v>119</v>
      </c>
      <c r="H19" s="70">
        <f>Konfiguration!E17*Konfiguration!$E$10</f>
        <v>200</v>
      </c>
      <c r="I19" s="167"/>
      <c r="J19" s="59" t="s">
        <v>137</v>
      </c>
      <c r="K19" s="77">
        <f>Konfiguration!H17*Konfiguration!$H$11</f>
        <v>5</v>
      </c>
      <c r="L19" s="167">
        <v>1</v>
      </c>
      <c r="N19" s="61">
        <f>IF(F19&lt;&gt;"",E19*F19,0)</f>
        <v>0</v>
      </c>
      <c r="O19" s="61">
        <f t="shared" si="1"/>
        <v>0</v>
      </c>
      <c r="P19" s="61">
        <f t="shared" si="3"/>
        <v>5</v>
      </c>
      <c r="Q19" s="61">
        <f t="shared" si="2"/>
        <v>0</v>
      </c>
    </row>
    <row r="20" spans="1:17" ht="13.5" customHeight="1" x14ac:dyDescent="0.25">
      <c r="A20" s="181"/>
      <c r="B20" s="182"/>
      <c r="C20" s="167"/>
      <c r="D20" s="58" t="s">
        <v>78</v>
      </c>
      <c r="E20" s="67">
        <f>Konfiguration!B18*Konfiguration!$B$5</f>
        <v>60</v>
      </c>
      <c r="F20" s="166"/>
      <c r="G20" s="76" t="s">
        <v>121</v>
      </c>
      <c r="H20" s="80">
        <f>Konfiguration!E18*Konfiguration!$E$10</f>
        <v>1</v>
      </c>
      <c r="I20" s="177"/>
      <c r="J20" s="59" t="s">
        <v>138</v>
      </c>
      <c r="K20" s="77">
        <f>Konfiguration!H18*Konfiguration!$H$11</f>
        <v>5</v>
      </c>
      <c r="L20" s="167"/>
      <c r="N20" s="61">
        <f t="shared" si="0"/>
        <v>0</v>
      </c>
      <c r="O20" s="61">
        <f>IF(I20&lt;&gt;"",H20*I20,0)</f>
        <v>0</v>
      </c>
      <c r="P20" s="61">
        <f t="shared" si="3"/>
        <v>0</v>
      </c>
      <c r="Q20" s="61">
        <f t="shared" si="2"/>
        <v>0</v>
      </c>
    </row>
    <row r="21" spans="1:17" ht="13.5" customHeight="1" x14ac:dyDescent="0.25">
      <c r="A21" s="72" t="s">
        <v>22</v>
      </c>
      <c r="B21" s="73" t="s">
        <v>25</v>
      </c>
      <c r="C21" s="74" t="str">
        <f>IF(SUM(Q22:Q34)=0,"X",SUM(Q22:Q34))</f>
        <v>X</v>
      </c>
      <c r="D21" s="59" t="s">
        <v>79</v>
      </c>
      <c r="E21" s="69">
        <f>Konfiguration!B19*Konfiguration!$B$5</f>
        <v>140</v>
      </c>
      <c r="F21" s="167"/>
      <c r="G21" s="72" t="s">
        <v>149</v>
      </c>
      <c r="H21" s="73" t="s">
        <v>25</v>
      </c>
      <c r="I21" s="74">
        <f>IF(SUM(O22:O27)=0,"X",SUM(O22:O27))</f>
        <v>10</v>
      </c>
      <c r="J21" s="59" t="s">
        <v>139</v>
      </c>
      <c r="K21" s="77">
        <f>Konfiguration!H19*Konfiguration!$H$11</f>
        <v>5</v>
      </c>
      <c r="L21" s="167">
        <v>1</v>
      </c>
      <c r="N21" s="61">
        <f t="shared" si="0"/>
        <v>0</v>
      </c>
      <c r="P21" s="61">
        <f t="shared" si="3"/>
        <v>5</v>
      </c>
    </row>
    <row r="22" spans="1:17" ht="13.5" customHeight="1" x14ac:dyDescent="0.25">
      <c r="A22" s="179"/>
      <c r="B22" s="180"/>
      <c r="C22" s="176"/>
      <c r="D22" s="59" t="s">
        <v>80</v>
      </c>
      <c r="E22" s="69">
        <f>Konfiguration!B20*Konfiguration!$B$5</f>
        <v>200</v>
      </c>
      <c r="F22" s="167"/>
      <c r="G22" s="58" t="s">
        <v>151</v>
      </c>
      <c r="H22" s="67">
        <f>Konfiguration!E20*Konfiguration!$E$19</f>
        <v>10</v>
      </c>
      <c r="I22" s="167" t="s">
        <v>357</v>
      </c>
      <c r="J22" s="59" t="s">
        <v>140</v>
      </c>
      <c r="K22" s="77">
        <f>Konfiguration!H20*Konfiguration!$H$11</f>
        <v>5</v>
      </c>
      <c r="L22" s="167"/>
      <c r="N22" s="61">
        <f t="shared" si="0"/>
        <v>0</v>
      </c>
      <c r="O22" s="61">
        <f t="shared" si="1"/>
        <v>10</v>
      </c>
      <c r="P22" s="61">
        <f t="shared" si="3"/>
        <v>0</v>
      </c>
      <c r="Q22" s="61">
        <f t="shared" si="2"/>
        <v>0</v>
      </c>
    </row>
    <row r="23" spans="1:17" ht="13.5" customHeight="1" x14ac:dyDescent="0.25">
      <c r="A23" s="181"/>
      <c r="B23" s="182"/>
      <c r="C23" s="167"/>
      <c r="D23" s="59" t="s">
        <v>81</v>
      </c>
      <c r="E23" s="69">
        <f>Konfiguration!B21*Konfiguration!$B$5</f>
        <v>300</v>
      </c>
      <c r="F23" s="167"/>
      <c r="G23" s="59" t="s">
        <v>152</v>
      </c>
      <c r="H23" s="69">
        <f>Konfiguration!E21*Konfiguration!$E$19</f>
        <v>40</v>
      </c>
      <c r="I23" s="167"/>
      <c r="J23" s="59" t="s">
        <v>145</v>
      </c>
      <c r="K23" s="77">
        <f>Konfiguration!H21*Konfiguration!$H$11</f>
        <v>5</v>
      </c>
      <c r="L23" s="167"/>
      <c r="N23" s="61">
        <f t="shared" si="0"/>
        <v>0</v>
      </c>
      <c r="O23" s="61">
        <f t="shared" si="1"/>
        <v>0</v>
      </c>
      <c r="P23" s="61">
        <f t="shared" si="3"/>
        <v>0</v>
      </c>
      <c r="Q23" s="61">
        <f t="shared" si="2"/>
        <v>0</v>
      </c>
    </row>
    <row r="24" spans="1:17" ht="13.5" customHeight="1" x14ac:dyDescent="0.25">
      <c r="A24" s="181"/>
      <c r="B24" s="182"/>
      <c r="C24" s="167"/>
      <c r="D24" s="76" t="s">
        <v>82</v>
      </c>
      <c r="E24" s="69">
        <f>Konfiguration!B22*Konfiguration!$B$5</f>
        <v>400</v>
      </c>
      <c r="F24" s="177"/>
      <c r="G24" s="59" t="s">
        <v>153</v>
      </c>
      <c r="H24" s="69">
        <f>Konfiguration!E22*Konfiguration!$E$19</f>
        <v>50</v>
      </c>
      <c r="I24" s="167"/>
      <c r="J24" s="59" t="s">
        <v>146</v>
      </c>
      <c r="K24" s="77">
        <f>Konfiguration!H22*Konfiguration!$H$11</f>
        <v>5</v>
      </c>
      <c r="L24" s="167">
        <v>1</v>
      </c>
      <c r="N24" s="61">
        <f t="shared" si="0"/>
        <v>0</v>
      </c>
      <c r="O24" s="61">
        <f t="shared" si="1"/>
        <v>0</v>
      </c>
      <c r="P24" s="61">
        <f t="shared" si="3"/>
        <v>5</v>
      </c>
      <c r="Q24" s="61">
        <f t="shared" si="2"/>
        <v>0</v>
      </c>
    </row>
    <row r="25" spans="1:17" ht="13.5" customHeight="1" x14ac:dyDescent="0.25">
      <c r="A25" s="181"/>
      <c r="B25" s="182"/>
      <c r="C25" s="167"/>
      <c r="D25" s="58" t="s">
        <v>83</v>
      </c>
      <c r="E25" s="67">
        <f>Konfiguration!B23*Konfiguration!$B$5</f>
        <v>80</v>
      </c>
      <c r="F25" s="166"/>
      <c r="G25" s="59" t="s">
        <v>154</v>
      </c>
      <c r="H25" s="69">
        <f>Konfiguration!E23*Konfiguration!$E$19</f>
        <v>80</v>
      </c>
      <c r="I25" s="167"/>
      <c r="J25" s="76" t="s">
        <v>147</v>
      </c>
      <c r="K25" s="80">
        <f>Konfiguration!H23*Konfiguration!$H$11</f>
        <v>5</v>
      </c>
      <c r="L25" s="177">
        <v>2</v>
      </c>
      <c r="N25" s="61">
        <f t="shared" si="0"/>
        <v>0</v>
      </c>
      <c r="O25" s="61">
        <f t="shared" si="1"/>
        <v>0</v>
      </c>
      <c r="P25" s="61">
        <f t="shared" si="3"/>
        <v>10</v>
      </c>
      <c r="Q25" s="61">
        <f t="shared" si="2"/>
        <v>0</v>
      </c>
    </row>
    <row r="26" spans="1:17" ht="13.5" customHeight="1" x14ac:dyDescent="0.25">
      <c r="A26" s="181"/>
      <c r="B26" s="182"/>
      <c r="C26" s="167"/>
      <c r="D26" s="59" t="s">
        <v>84</v>
      </c>
      <c r="E26" s="69">
        <f>Konfiguration!B24*Konfiguration!$B$5</f>
        <v>80</v>
      </c>
      <c r="F26" s="167"/>
      <c r="G26" s="59" t="s">
        <v>155</v>
      </c>
      <c r="H26" s="69">
        <f>Konfiguration!E24*Konfiguration!$E$19</f>
        <v>30</v>
      </c>
      <c r="I26" s="167"/>
      <c r="J26" s="81" t="s">
        <v>158</v>
      </c>
      <c r="K26" s="78" t="s">
        <v>25</v>
      </c>
      <c r="L26" s="82" t="str">
        <f>IF(SUM(P27:P47)=0,"X",SUM(P27:P47))</f>
        <v>X</v>
      </c>
      <c r="N26" s="61">
        <f t="shared" si="0"/>
        <v>0</v>
      </c>
      <c r="O26" s="61">
        <f t="shared" si="1"/>
        <v>0</v>
      </c>
      <c r="Q26" s="61">
        <f t="shared" si="2"/>
        <v>0</v>
      </c>
    </row>
    <row r="27" spans="1:17" ht="13.5" customHeight="1" x14ac:dyDescent="0.25">
      <c r="A27" s="181"/>
      <c r="B27" s="182"/>
      <c r="C27" s="167"/>
      <c r="D27" s="76" t="s">
        <v>85</v>
      </c>
      <c r="E27" s="69">
        <f>Konfiguration!B25*Konfiguration!$B$5</f>
        <v>40</v>
      </c>
      <c r="F27" s="177"/>
      <c r="G27" s="76" t="s">
        <v>156</v>
      </c>
      <c r="H27" s="69">
        <f>Konfiguration!E25*Konfiguration!$E$19</f>
        <v>30</v>
      </c>
      <c r="I27" s="177"/>
      <c r="J27" s="181"/>
      <c r="K27" s="186"/>
      <c r="L27" s="167"/>
      <c r="N27" s="61">
        <f t="shared" si="0"/>
        <v>0</v>
      </c>
      <c r="O27" s="61">
        <f t="shared" si="1"/>
        <v>0</v>
      </c>
      <c r="P27" s="61">
        <f t="shared" si="3"/>
        <v>0</v>
      </c>
      <c r="Q27" s="61">
        <f t="shared" si="2"/>
        <v>0</v>
      </c>
    </row>
    <row r="28" spans="1:17" ht="13.5" customHeight="1" x14ac:dyDescent="0.25">
      <c r="A28" s="181"/>
      <c r="B28" s="182"/>
      <c r="C28" s="167"/>
      <c r="D28" s="58" t="s">
        <v>90</v>
      </c>
      <c r="E28" s="67">
        <f>Konfiguration!B26*Konfiguration!$B$5</f>
        <v>80</v>
      </c>
      <c r="F28" s="166"/>
      <c r="G28" s="72" t="s">
        <v>100</v>
      </c>
      <c r="H28" s="73" t="s">
        <v>25</v>
      </c>
      <c r="I28" s="74">
        <f>IF(SUM(O29:O42)=0,"X",SUM(O29:O42))</f>
        <v>15</v>
      </c>
      <c r="J28" s="181"/>
      <c r="K28" s="186"/>
      <c r="L28" s="167"/>
      <c r="N28" s="61">
        <f t="shared" si="0"/>
        <v>0</v>
      </c>
      <c r="P28" s="61">
        <f t="shared" si="3"/>
        <v>0</v>
      </c>
      <c r="Q28" s="61">
        <f t="shared" si="2"/>
        <v>0</v>
      </c>
    </row>
    <row r="29" spans="1:17" ht="13.5" customHeight="1" x14ac:dyDescent="0.25">
      <c r="A29" s="181"/>
      <c r="B29" s="182"/>
      <c r="C29" s="167"/>
      <c r="D29" s="76" t="s">
        <v>89</v>
      </c>
      <c r="E29" s="69">
        <f>Konfiguration!B27*Konfiguration!$B$5</f>
        <v>80</v>
      </c>
      <c r="F29" s="177"/>
      <c r="G29" s="58" t="s">
        <v>102</v>
      </c>
      <c r="H29" s="67">
        <f>Konfiguration!E27*Konfiguration!$E$26</f>
        <v>20</v>
      </c>
      <c r="I29" s="166"/>
      <c r="J29" s="181"/>
      <c r="K29" s="186"/>
      <c r="L29" s="167"/>
      <c r="N29" s="61">
        <f t="shared" si="0"/>
        <v>0</v>
      </c>
      <c r="O29" s="61">
        <f t="shared" si="1"/>
        <v>0</v>
      </c>
      <c r="P29" s="61">
        <f t="shared" si="3"/>
        <v>0</v>
      </c>
      <c r="Q29" s="61">
        <f t="shared" si="2"/>
        <v>0</v>
      </c>
    </row>
    <row r="30" spans="1:17" ht="13.5" customHeight="1" x14ac:dyDescent="0.25">
      <c r="A30" s="181"/>
      <c r="B30" s="182"/>
      <c r="C30" s="167"/>
      <c r="D30" s="66" t="s">
        <v>93</v>
      </c>
      <c r="E30" s="67">
        <f>Konfiguration!B28*Konfiguration!$B$5</f>
        <v>40</v>
      </c>
      <c r="F30" s="167"/>
      <c r="G30" s="59" t="s">
        <v>103</v>
      </c>
      <c r="H30" s="69">
        <f>Konfiguration!E28*Konfiguration!$E$26</f>
        <v>20</v>
      </c>
      <c r="I30" s="167"/>
      <c r="J30" s="181"/>
      <c r="K30" s="186"/>
      <c r="L30" s="167"/>
      <c r="N30" s="61">
        <f t="shared" si="0"/>
        <v>0</v>
      </c>
      <c r="O30" s="61">
        <f t="shared" si="1"/>
        <v>0</v>
      </c>
      <c r="P30" s="61">
        <f t="shared" si="3"/>
        <v>0</v>
      </c>
      <c r="Q30" s="61">
        <f t="shared" si="2"/>
        <v>0</v>
      </c>
    </row>
    <row r="31" spans="1:17" ht="13.5" customHeight="1" x14ac:dyDescent="0.25">
      <c r="A31" s="181"/>
      <c r="B31" s="182"/>
      <c r="C31" s="167"/>
      <c r="D31" s="59" t="s">
        <v>94</v>
      </c>
      <c r="E31" s="69">
        <f>Konfiguration!B29*Konfiguration!$B$5</f>
        <v>70</v>
      </c>
      <c r="F31" s="167"/>
      <c r="G31" s="59" t="s">
        <v>104</v>
      </c>
      <c r="H31" s="69">
        <f>Konfiguration!E29*Konfiguration!$E$26</f>
        <v>20</v>
      </c>
      <c r="I31" s="167"/>
      <c r="J31" s="181"/>
      <c r="K31" s="186"/>
      <c r="L31" s="167"/>
      <c r="N31" s="61">
        <f t="shared" si="0"/>
        <v>0</v>
      </c>
      <c r="O31" s="61">
        <f t="shared" si="1"/>
        <v>0</v>
      </c>
      <c r="P31" s="61">
        <f t="shared" si="3"/>
        <v>0</v>
      </c>
      <c r="Q31" s="61">
        <f t="shared" si="2"/>
        <v>0</v>
      </c>
    </row>
    <row r="32" spans="1:17" ht="13.5" customHeight="1" x14ac:dyDescent="0.25">
      <c r="A32" s="181"/>
      <c r="B32" s="182"/>
      <c r="C32" s="167"/>
      <c r="D32" s="59" t="s">
        <v>95</v>
      </c>
      <c r="E32" s="69">
        <f>Konfiguration!B30*Konfiguration!$B$5</f>
        <v>100</v>
      </c>
      <c r="F32" s="167"/>
      <c r="G32" s="59" t="s">
        <v>105</v>
      </c>
      <c r="H32" s="69">
        <f>Konfiguration!E30*Konfiguration!$E$26</f>
        <v>10</v>
      </c>
      <c r="I32" s="167" t="s">
        <v>357</v>
      </c>
      <c r="J32" s="181"/>
      <c r="K32" s="186"/>
      <c r="L32" s="167"/>
      <c r="N32" s="61">
        <f t="shared" si="0"/>
        <v>0</v>
      </c>
      <c r="O32" s="61">
        <f t="shared" si="1"/>
        <v>10</v>
      </c>
      <c r="P32" s="61">
        <f t="shared" si="3"/>
        <v>0</v>
      </c>
      <c r="Q32" s="61">
        <f t="shared" si="2"/>
        <v>0</v>
      </c>
    </row>
    <row r="33" spans="1:17" ht="13.5" customHeight="1" x14ac:dyDescent="0.25">
      <c r="A33" s="181"/>
      <c r="B33" s="182"/>
      <c r="C33" s="167"/>
      <c r="D33" s="76" t="s">
        <v>96</v>
      </c>
      <c r="E33" s="80">
        <f>Konfiguration!B31*Konfiguration!$B$5</f>
        <v>200</v>
      </c>
      <c r="F33" s="177"/>
      <c r="G33" s="59" t="s">
        <v>163</v>
      </c>
      <c r="H33" s="69">
        <f>Konfiguration!E31*Konfiguration!$E$26</f>
        <v>20</v>
      </c>
      <c r="I33" s="167"/>
      <c r="J33" s="181"/>
      <c r="K33" s="186"/>
      <c r="L33" s="167"/>
      <c r="N33" s="61">
        <f>IF(F33&lt;&gt;"",E33*F33,0)</f>
        <v>0</v>
      </c>
      <c r="O33" s="61">
        <f t="shared" si="1"/>
        <v>0</v>
      </c>
      <c r="P33" s="61">
        <f t="shared" si="3"/>
        <v>0</v>
      </c>
      <c r="Q33" s="61">
        <f t="shared" si="2"/>
        <v>0</v>
      </c>
    </row>
    <row r="34" spans="1:17" ht="13.5" customHeight="1" x14ac:dyDescent="0.25">
      <c r="A34" s="181"/>
      <c r="B34" s="185"/>
      <c r="C34" s="177"/>
      <c r="D34" s="76" t="s">
        <v>148</v>
      </c>
      <c r="E34" s="83">
        <f>Konfiguration!B32*Konfiguration!$B$5</f>
        <v>200</v>
      </c>
      <c r="F34" s="177"/>
      <c r="G34" s="76" t="s">
        <v>165</v>
      </c>
      <c r="H34" s="69">
        <f>Konfiguration!E32*Konfiguration!$E$26</f>
        <v>5</v>
      </c>
      <c r="I34" s="177" t="s">
        <v>357</v>
      </c>
      <c r="J34" s="181"/>
      <c r="K34" s="186"/>
      <c r="L34" s="167"/>
      <c r="N34" s="61">
        <f>IF(F34&lt;&gt;"",E34,0)</f>
        <v>0</v>
      </c>
      <c r="O34" s="61">
        <f t="shared" si="1"/>
        <v>5</v>
      </c>
      <c r="P34" s="61">
        <f t="shared" si="3"/>
        <v>0</v>
      </c>
      <c r="Q34" s="61">
        <f t="shared" si="2"/>
        <v>0</v>
      </c>
    </row>
    <row r="35" spans="1:17" ht="13.5" customHeight="1" x14ac:dyDescent="0.25">
      <c r="A35" s="72" t="s">
        <v>157</v>
      </c>
      <c r="B35" s="73" t="s">
        <v>25</v>
      </c>
      <c r="C35" s="74" t="str">
        <f>IF(SUM(Q36:Q48)=0,"X",SUM(Q36:Q48))</f>
        <v>X</v>
      </c>
      <c r="D35" s="81" t="s">
        <v>127</v>
      </c>
      <c r="E35" s="78" t="s">
        <v>25</v>
      </c>
      <c r="F35" s="82">
        <f>IF(SUM(N36:N40)=0,"X",SUM(N36:N40))</f>
        <v>10</v>
      </c>
      <c r="G35" s="58" t="s">
        <v>106</v>
      </c>
      <c r="H35" s="67">
        <f>Konfiguration!E33*Konfiguration!$E$26</f>
        <v>20</v>
      </c>
      <c r="I35" s="166"/>
      <c r="J35" s="181"/>
      <c r="K35" s="186"/>
      <c r="L35" s="167"/>
      <c r="O35" s="61">
        <f t="shared" si="1"/>
        <v>0</v>
      </c>
      <c r="P35" s="61">
        <f t="shared" si="3"/>
        <v>0</v>
      </c>
    </row>
    <row r="36" spans="1:17" ht="13.5" customHeight="1" x14ac:dyDescent="0.25">
      <c r="A36" s="179"/>
      <c r="B36" s="180"/>
      <c r="C36" s="176"/>
      <c r="D36" s="59" t="s">
        <v>131</v>
      </c>
      <c r="E36" s="68">
        <f>Konfiguration!B34*Konfiguration!$B$33</f>
        <v>1</v>
      </c>
      <c r="F36" s="167"/>
      <c r="G36" s="59" t="s">
        <v>107</v>
      </c>
      <c r="H36" s="69">
        <f>Konfiguration!E34*Konfiguration!$E$26</f>
        <v>10</v>
      </c>
      <c r="I36" s="167"/>
      <c r="J36" s="181"/>
      <c r="K36" s="186"/>
      <c r="L36" s="167"/>
      <c r="N36" s="61">
        <f>IF(F36&lt;&gt;"",E36*F36,0)</f>
        <v>0</v>
      </c>
      <c r="O36" s="61">
        <f t="shared" si="1"/>
        <v>0</v>
      </c>
      <c r="P36" s="61">
        <f t="shared" si="3"/>
        <v>0</v>
      </c>
      <c r="Q36" s="61">
        <f t="shared" si="2"/>
        <v>0</v>
      </c>
    </row>
    <row r="37" spans="1:17" ht="13.5" customHeight="1" x14ac:dyDescent="0.25">
      <c r="A37" s="181"/>
      <c r="B37" s="182"/>
      <c r="C37" s="167"/>
      <c r="D37" s="59" t="s">
        <v>159</v>
      </c>
      <c r="E37" s="77">
        <f>Konfiguration!B35*Konfiguration!$B$33</f>
        <v>10</v>
      </c>
      <c r="F37" s="167"/>
      <c r="G37" s="59" t="s">
        <v>101</v>
      </c>
      <c r="H37" s="69">
        <f>Konfiguration!E35*Konfiguration!$E$26</f>
        <v>10</v>
      </c>
      <c r="I37" s="167"/>
      <c r="J37" s="181"/>
      <c r="K37" s="186"/>
      <c r="L37" s="167"/>
      <c r="N37" s="61">
        <f>IF(F37&lt;&gt;"",E37*F37,0)</f>
        <v>0</v>
      </c>
      <c r="O37" s="61">
        <f t="shared" si="1"/>
        <v>0</v>
      </c>
      <c r="P37" s="61">
        <f t="shared" si="3"/>
        <v>0</v>
      </c>
      <c r="Q37" s="61">
        <f t="shared" si="2"/>
        <v>0</v>
      </c>
    </row>
    <row r="38" spans="1:17" ht="13.5" customHeight="1" x14ac:dyDescent="0.25">
      <c r="A38" s="181"/>
      <c r="B38" s="182"/>
      <c r="C38" s="167"/>
      <c r="D38" s="58" t="s">
        <v>91</v>
      </c>
      <c r="E38" s="69">
        <f>Konfiguration!B36*Konfiguration!$B$33</f>
        <v>50</v>
      </c>
      <c r="F38" s="166"/>
      <c r="G38" s="59" t="s">
        <v>108</v>
      </c>
      <c r="H38" s="69">
        <f>Konfiguration!E36*Konfiguration!$E$26</f>
        <v>5</v>
      </c>
      <c r="I38" s="167"/>
      <c r="J38" s="181"/>
      <c r="K38" s="186"/>
      <c r="L38" s="167"/>
      <c r="N38" s="61">
        <f>IF(F38&lt;&gt;"",E38,0)</f>
        <v>0</v>
      </c>
      <c r="O38" s="61">
        <f t="shared" si="1"/>
        <v>0</v>
      </c>
      <c r="P38" s="61">
        <f t="shared" si="3"/>
        <v>0</v>
      </c>
      <c r="Q38" s="61">
        <f t="shared" si="2"/>
        <v>0</v>
      </c>
    </row>
    <row r="39" spans="1:17" ht="13.5" customHeight="1" x14ac:dyDescent="0.25">
      <c r="A39" s="181"/>
      <c r="B39" s="182"/>
      <c r="C39" s="167"/>
      <c r="D39" s="59" t="s">
        <v>160</v>
      </c>
      <c r="E39" s="69">
        <f>Konfiguration!B38*Konfiguration!$B$33</f>
        <v>10</v>
      </c>
      <c r="F39" s="167" t="s">
        <v>357</v>
      </c>
      <c r="G39" s="59" t="s">
        <v>109</v>
      </c>
      <c r="H39" s="69">
        <f>Konfiguration!E37*Konfiguration!$E$26</f>
        <v>40</v>
      </c>
      <c r="I39" s="167"/>
      <c r="J39" s="181"/>
      <c r="K39" s="186"/>
      <c r="L39" s="167"/>
      <c r="N39" s="61">
        <f>IF(F39&lt;&gt;"",E39,0)</f>
        <v>10</v>
      </c>
      <c r="O39" s="61">
        <f t="shared" si="1"/>
        <v>0</v>
      </c>
      <c r="P39" s="61">
        <f t="shared" si="3"/>
        <v>0</v>
      </c>
      <c r="Q39" s="61">
        <f t="shared" si="2"/>
        <v>0</v>
      </c>
    </row>
    <row r="40" spans="1:17" ht="13.5" customHeight="1" thickBot="1" x14ac:dyDescent="0.3">
      <c r="A40" s="181"/>
      <c r="B40" s="182"/>
      <c r="C40" s="167"/>
      <c r="D40" s="84" t="s">
        <v>129</v>
      </c>
      <c r="E40" s="85">
        <f>Konfiguration!B39*Konfiguration!$B$33</f>
        <v>0</v>
      </c>
      <c r="F40" s="178" t="s">
        <v>357</v>
      </c>
      <c r="G40" s="76" t="s">
        <v>110</v>
      </c>
      <c r="H40" s="69">
        <f>Konfiguration!E38*Konfiguration!$E$26</f>
        <v>40</v>
      </c>
      <c r="I40" s="177"/>
      <c r="J40" s="181"/>
      <c r="K40" s="186"/>
      <c r="L40" s="167"/>
      <c r="N40" s="61">
        <f>IF(F40&lt;&gt;"",E40,0)</f>
        <v>0</v>
      </c>
      <c r="O40" s="61">
        <f t="shared" si="1"/>
        <v>0</v>
      </c>
      <c r="P40" s="61">
        <f t="shared" si="3"/>
        <v>0</v>
      </c>
      <c r="Q40" s="61">
        <f t="shared" si="2"/>
        <v>0</v>
      </c>
    </row>
    <row r="41" spans="1:17" ht="13.5" customHeight="1" x14ac:dyDescent="0.25">
      <c r="A41" s="181"/>
      <c r="B41" s="182"/>
      <c r="C41" s="167"/>
      <c r="G41" s="58" t="s">
        <v>111</v>
      </c>
      <c r="H41" s="68">
        <f>Konfiguration!E39*Konfiguration!$E$26</f>
        <v>1</v>
      </c>
      <c r="I41" s="166"/>
      <c r="J41" s="181"/>
      <c r="K41" s="186"/>
      <c r="L41" s="167"/>
      <c r="O41" s="61">
        <f>IF(I41&lt;&gt;"",H41*I41,0)</f>
        <v>0</v>
      </c>
      <c r="P41" s="61">
        <f t="shared" si="3"/>
        <v>0</v>
      </c>
      <c r="Q41" s="61">
        <f t="shared" si="2"/>
        <v>0</v>
      </c>
    </row>
    <row r="42" spans="1:17" ht="13.5" customHeight="1" x14ac:dyDescent="0.25">
      <c r="A42" s="181"/>
      <c r="B42" s="182"/>
      <c r="C42" s="167"/>
      <c r="E42" s="61"/>
      <c r="F42" s="61"/>
      <c r="G42" s="86" t="s">
        <v>114</v>
      </c>
      <c r="H42" s="87">
        <f>Konfiguration!E40*Konfiguration!$E$26</f>
        <v>1</v>
      </c>
      <c r="I42" s="177"/>
      <c r="J42" s="181"/>
      <c r="K42" s="186"/>
      <c r="L42" s="167"/>
      <c r="O42" s="61">
        <f>IF(I42&lt;&gt;"",H42*I42,0)</f>
        <v>0</v>
      </c>
      <c r="P42" s="61">
        <f t="shared" si="3"/>
        <v>0</v>
      </c>
      <c r="Q42" s="61">
        <f t="shared" si="2"/>
        <v>0</v>
      </c>
    </row>
    <row r="43" spans="1:17" ht="13.5" customHeight="1" x14ac:dyDescent="0.25">
      <c r="A43" s="181"/>
      <c r="B43" s="182"/>
      <c r="C43" s="167"/>
      <c r="E43" s="61"/>
      <c r="F43" s="61"/>
      <c r="G43" s="81" t="s">
        <v>122</v>
      </c>
      <c r="H43" s="73" t="s">
        <v>25</v>
      </c>
      <c r="I43" s="82" t="str">
        <f>IF(SUM(O44:O47)=0,"X",SUM(O44:O47))</f>
        <v>X</v>
      </c>
      <c r="J43" s="181"/>
      <c r="K43" s="186"/>
      <c r="L43" s="167"/>
      <c r="P43" s="61">
        <f t="shared" si="3"/>
        <v>0</v>
      </c>
      <c r="Q43" s="61">
        <f t="shared" si="2"/>
        <v>0</v>
      </c>
    </row>
    <row r="44" spans="1:17" ht="13.5" customHeight="1" thickBot="1" x14ac:dyDescent="0.3">
      <c r="A44" s="181"/>
      <c r="B44" s="182"/>
      <c r="C44" s="167"/>
      <c r="E44" s="61"/>
      <c r="F44" s="61"/>
      <c r="G44" s="66" t="s">
        <v>123</v>
      </c>
      <c r="H44" s="67">
        <f>Konfiguration!E42*Konfiguration!$E$41</f>
        <v>60</v>
      </c>
      <c r="I44" s="176"/>
      <c r="J44" s="181"/>
      <c r="K44" s="186"/>
      <c r="L44" s="167"/>
      <c r="O44" s="61">
        <f t="shared" si="1"/>
        <v>0</v>
      </c>
      <c r="P44" s="61">
        <f t="shared" si="3"/>
        <v>0</v>
      </c>
      <c r="Q44" s="61">
        <f t="shared" si="2"/>
        <v>0</v>
      </c>
    </row>
    <row r="45" spans="1:17" ht="13.5" customHeight="1" x14ac:dyDescent="0.25">
      <c r="A45" s="181"/>
      <c r="B45" s="182"/>
      <c r="C45" s="212"/>
      <c r="D45" s="204" t="s">
        <v>350</v>
      </c>
      <c r="E45" s="61"/>
      <c r="F45" s="61"/>
      <c r="G45" s="59" t="s">
        <v>124</v>
      </c>
      <c r="H45" s="77">
        <f>Konfiguration!E43*Konfiguration!$E$41</f>
        <v>2</v>
      </c>
      <c r="I45" s="167"/>
      <c r="J45" s="181"/>
      <c r="K45" s="186"/>
      <c r="L45" s="187"/>
      <c r="O45" s="61">
        <f t="shared" si="1"/>
        <v>0</v>
      </c>
      <c r="P45" s="61">
        <f t="shared" si="3"/>
        <v>0</v>
      </c>
      <c r="Q45" s="61">
        <f t="shared" si="2"/>
        <v>0</v>
      </c>
    </row>
    <row r="46" spans="1:17" ht="13.5" customHeight="1" x14ac:dyDescent="0.25">
      <c r="A46" s="181"/>
      <c r="B46" s="182"/>
      <c r="C46" s="212"/>
      <c r="D46" s="206" t="s">
        <v>349</v>
      </c>
      <c r="E46" s="61"/>
      <c r="F46" s="61"/>
      <c r="G46" s="59" t="s">
        <v>125</v>
      </c>
      <c r="H46" s="69">
        <f>Konfiguration!E44*Konfiguration!$E$41</f>
        <v>0</v>
      </c>
      <c r="I46" s="167"/>
      <c r="J46" s="181"/>
      <c r="K46" s="186"/>
      <c r="L46" s="187"/>
      <c r="O46" s="61">
        <f t="shared" si="1"/>
        <v>0</v>
      </c>
      <c r="P46" s="61">
        <f t="shared" si="3"/>
        <v>0</v>
      </c>
      <c r="Q46" s="61">
        <f t="shared" si="2"/>
        <v>0</v>
      </c>
    </row>
    <row r="47" spans="1:17" ht="13.5" customHeight="1" thickBot="1" x14ac:dyDescent="0.3">
      <c r="A47" s="181"/>
      <c r="B47" s="182"/>
      <c r="C47" s="212"/>
      <c r="D47" s="210" t="s">
        <v>53</v>
      </c>
      <c r="G47" s="84" t="s">
        <v>126</v>
      </c>
      <c r="H47" s="85">
        <f>Konfiguration!E45*Konfiguration!$E$41</f>
        <v>0</v>
      </c>
      <c r="I47" s="178"/>
      <c r="J47" s="183"/>
      <c r="K47" s="188"/>
      <c r="L47" s="178"/>
      <c r="O47" s="61">
        <f t="shared" si="1"/>
        <v>0</v>
      </c>
      <c r="P47" s="61">
        <f t="shared" si="3"/>
        <v>0</v>
      </c>
      <c r="Q47" s="61">
        <f t="shared" si="2"/>
        <v>0</v>
      </c>
    </row>
    <row r="48" spans="1:17" ht="13.5" customHeight="1" thickBot="1" x14ac:dyDescent="0.3">
      <c r="A48" s="183"/>
      <c r="B48" s="184"/>
      <c r="C48" s="213"/>
      <c r="D48" s="211" t="s">
        <v>353</v>
      </c>
      <c r="Q48" s="61">
        <f t="shared" si="2"/>
        <v>0</v>
      </c>
    </row>
    <row r="49" ht="125.25" customHeight="1" x14ac:dyDescent="0.25"/>
  </sheetData>
  <sheetProtection sheet="1" objects="1" scenarios="1" formatCells="0" selectLockedCells="1"/>
  <mergeCells count="8">
    <mergeCell ref="J1:K5"/>
    <mergeCell ref="A1:I1"/>
    <mergeCell ref="H5:I5"/>
    <mergeCell ref="B5:C5"/>
    <mergeCell ref="E5:F5"/>
    <mergeCell ref="B4:C4"/>
    <mergeCell ref="E4:F4"/>
    <mergeCell ref="H4:I4"/>
  </mergeCells>
  <conditionalFormatting sqref="C8:C20 C22:C34 C36:C48 F36:F40 F8:F34 I8:I11 L8:L12 L14:L25 L27:L47 I44:I47 I29:I42 I22:I27 I13:I20">
    <cfRule type="cellIs" dxfId="61" priority="38" operator="notEqual">
      <formula>""</formula>
    </cfRule>
  </conditionalFormatting>
  <conditionalFormatting sqref="E8:E34 E36:E40 H8:H11 H13:H20 H22:H27 H29:H42 H44:H47 K27:K47 K14:K25 K8:K12 B36:B48">
    <cfRule type="cellIs" dxfId="60" priority="37" operator="greaterThan">
      <formula>$H$5</formula>
    </cfRule>
  </conditionalFormatting>
  <conditionalFormatting sqref="F9 F14">
    <cfRule type="expression" dxfId="59" priority="36">
      <formula>$F$8=""</formula>
    </cfRule>
  </conditionalFormatting>
  <conditionalFormatting sqref="F10">
    <cfRule type="expression" dxfId="58" priority="35">
      <formula>$F$9=""</formula>
    </cfRule>
  </conditionalFormatting>
  <conditionalFormatting sqref="F11">
    <cfRule type="expression" dxfId="57" priority="34">
      <formula>$F$10=""</formula>
    </cfRule>
  </conditionalFormatting>
  <conditionalFormatting sqref="F12">
    <cfRule type="expression" dxfId="56" priority="33">
      <formula>$F$11=""</formula>
    </cfRule>
  </conditionalFormatting>
  <conditionalFormatting sqref="F13">
    <cfRule type="expression" dxfId="55" priority="32">
      <formula>$F$12=""</formula>
    </cfRule>
  </conditionalFormatting>
  <conditionalFormatting sqref="I15">
    <cfRule type="expression" dxfId="54" priority="31">
      <formula>$I$14=""</formula>
    </cfRule>
  </conditionalFormatting>
  <conditionalFormatting sqref="I18">
    <cfRule type="expression" dxfId="53" priority="30">
      <formula>$I$17=""</formula>
    </cfRule>
  </conditionalFormatting>
  <conditionalFormatting sqref="I19">
    <cfRule type="expression" dxfId="52" priority="29">
      <formula>$I$18=""</formula>
    </cfRule>
  </conditionalFormatting>
  <conditionalFormatting sqref="I23">
    <cfRule type="expression" dxfId="51" priority="28">
      <formula>$I$22=""</formula>
    </cfRule>
  </conditionalFormatting>
  <conditionalFormatting sqref="I24">
    <cfRule type="expression" dxfId="50" priority="27">
      <formula>$I$22</formula>
    </cfRule>
  </conditionalFormatting>
  <conditionalFormatting sqref="I25">
    <cfRule type="expression" dxfId="49" priority="26">
      <formula>$I$23=""</formula>
    </cfRule>
  </conditionalFormatting>
  <conditionalFormatting sqref="I35">
    <cfRule type="expression" dxfId="48" priority="25">
      <formula>$I$34=""</formula>
    </cfRule>
  </conditionalFormatting>
  <conditionalFormatting sqref="I36">
    <cfRule type="expression" dxfId="47" priority="24">
      <formula>$I$29=""</formula>
    </cfRule>
  </conditionalFormatting>
  <conditionalFormatting sqref="I37">
    <cfRule type="expression" dxfId="46" priority="23">
      <formula>$I$30=""</formula>
    </cfRule>
  </conditionalFormatting>
  <conditionalFormatting sqref="I38">
    <cfRule type="expression" dxfId="45" priority="22">
      <formula>OR($I$31="",$I$32="")</formula>
    </cfRule>
  </conditionalFormatting>
  <conditionalFormatting sqref="I46">
    <cfRule type="expression" dxfId="44" priority="21">
      <formula>OR($I$44="",$I$45="")</formula>
    </cfRule>
  </conditionalFormatting>
  <conditionalFormatting sqref="I47">
    <cfRule type="expression" dxfId="43" priority="20">
      <formula>$I$46=""</formula>
    </cfRule>
  </conditionalFormatting>
  <conditionalFormatting sqref="L11">
    <cfRule type="expression" dxfId="42" priority="19">
      <formula>$L$8=""</formula>
    </cfRule>
  </conditionalFormatting>
  <conditionalFormatting sqref="I10">
    <cfRule type="expression" dxfId="41" priority="18">
      <formula>$I$9=""</formula>
    </cfRule>
  </conditionalFormatting>
  <conditionalFormatting sqref="F15">
    <cfRule type="expression" dxfId="40" priority="16">
      <formula>OR($F$9="",$F$14="")</formula>
    </cfRule>
  </conditionalFormatting>
  <conditionalFormatting sqref="F26">
    <cfRule type="expression" dxfId="39" priority="15">
      <formula>$F$25=""</formula>
    </cfRule>
  </conditionalFormatting>
  <conditionalFormatting sqref="F27">
    <cfRule type="expression" dxfId="38" priority="14">
      <formula>$F$26=""</formula>
    </cfRule>
  </conditionalFormatting>
  <conditionalFormatting sqref="F29">
    <cfRule type="expression" dxfId="37" priority="13">
      <formula>$F$28=""</formula>
    </cfRule>
  </conditionalFormatting>
  <conditionalFormatting sqref="F31">
    <cfRule type="expression" dxfId="36" priority="12">
      <formula>$F$30=""</formula>
    </cfRule>
  </conditionalFormatting>
  <conditionalFormatting sqref="F32">
    <cfRule type="expression" dxfId="35" priority="11">
      <formula>$F$31=""</formula>
    </cfRule>
  </conditionalFormatting>
  <conditionalFormatting sqref="F33">
    <cfRule type="expression" dxfId="34" priority="10">
      <formula>$F$32=""</formula>
    </cfRule>
  </conditionalFormatting>
  <conditionalFormatting sqref="F21">
    <cfRule type="expression" dxfId="33" priority="9">
      <formula>$F$20=""</formula>
    </cfRule>
  </conditionalFormatting>
  <conditionalFormatting sqref="F22">
    <cfRule type="expression" dxfId="32" priority="8">
      <formula>$F$21=""</formula>
    </cfRule>
  </conditionalFormatting>
  <conditionalFormatting sqref="F23">
    <cfRule type="expression" dxfId="31" priority="7">
      <formula>$F$22=""</formula>
    </cfRule>
  </conditionalFormatting>
  <conditionalFormatting sqref="F24">
    <cfRule type="expression" dxfId="30" priority="6">
      <formula>$F$23=""</formula>
    </cfRule>
  </conditionalFormatting>
  <conditionalFormatting sqref="F16">
    <cfRule type="expression" dxfId="29" priority="5">
      <formula>OR($F$10="",$F$15="")</formula>
    </cfRule>
  </conditionalFormatting>
  <conditionalFormatting sqref="F17">
    <cfRule type="expression" dxfId="28" priority="4">
      <formula>OR($F$11="",$F$16="")</formula>
    </cfRule>
  </conditionalFormatting>
  <conditionalFormatting sqref="F18">
    <cfRule type="expression" dxfId="27" priority="3">
      <formula>OR($F$12="",$F$17="")</formula>
    </cfRule>
  </conditionalFormatting>
  <conditionalFormatting sqref="F19">
    <cfRule type="expression" dxfId="26" priority="2">
      <formula>OR($F$13="",$F$18="")</formula>
    </cfRule>
  </conditionalFormatting>
  <conditionalFormatting sqref="J12:L12">
    <cfRule type="expression" dxfId="25" priority="1">
      <formula>$F$38&lt;&gt;0</formula>
    </cfRule>
  </conditionalFormatting>
  <pageMargins left="0.25" right="0.25" top="0.75" bottom="0.75" header="0.3" footer="0.3"/>
  <pageSetup paperSize="9" scale="73" orientation="landscape" verticalDpi="0" r:id="rId1"/>
  <headerFooter>
    <oddHeader>&amp;CRLRW - Das rege</oddHeader>
    <oddFooter>&amp;L&amp;F&amp;C&amp;A&amp;RS.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K55"/>
  <sheetViews>
    <sheetView zoomScaleNormal="100" zoomScaleSheetLayoutView="100" workbookViewId="0">
      <selection activeCell="D36" sqref="D36"/>
    </sheetView>
  </sheetViews>
  <sheetFormatPr baseColWidth="10" defaultColWidth="0" defaultRowHeight="13.5" zeroHeight="1" x14ac:dyDescent="0.25"/>
  <cols>
    <col min="1" max="1" width="26.42578125" style="61" bestFit="1" customWidth="1"/>
    <col min="2" max="3" width="4.28515625" style="61" customWidth="1"/>
    <col min="4" max="4" width="23.28515625" style="61" bestFit="1" customWidth="1"/>
    <col min="5" max="6" width="4.28515625" style="61" customWidth="1"/>
    <col min="7" max="7" width="25.42578125" style="61" bestFit="1" customWidth="1"/>
    <col min="8" max="9" width="4.28515625" style="61" customWidth="1"/>
    <col min="10" max="10" width="20" style="61" bestFit="1" customWidth="1"/>
    <col min="11" max="13" width="4.28515625" style="61" customWidth="1"/>
    <col min="14" max="17" width="3.42578125" style="208" hidden="1" customWidth="1"/>
    <col min="18" max="18" width="1.85546875" style="61" hidden="1" customWidth="1"/>
    <col min="19" max="20" width="3.85546875" style="208" hidden="1" customWidth="1"/>
    <col min="21" max="22" width="3.85546875" style="61" hidden="1" customWidth="1"/>
    <col min="23" max="37" width="0" style="61" hidden="1" customWidth="1"/>
    <col min="38" max="16384" width="1.85546875" style="61" hidden="1"/>
  </cols>
  <sheetData>
    <row r="1" spans="1:37" s="60" customFormat="1" ht="23.25" x14ac:dyDescent="0.25">
      <c r="A1" s="224" t="s">
        <v>8</v>
      </c>
      <c r="B1" s="225"/>
      <c r="C1" s="225"/>
      <c r="D1" s="225"/>
      <c r="E1" s="225"/>
      <c r="F1" s="225"/>
      <c r="G1" s="225"/>
      <c r="H1" s="225"/>
      <c r="I1" s="226"/>
      <c r="J1" s="232" t="s">
        <v>344</v>
      </c>
      <c r="K1" s="243"/>
      <c r="L1" s="243"/>
      <c r="N1" s="208"/>
      <c r="O1" s="208"/>
      <c r="P1" s="208"/>
      <c r="Q1" s="208"/>
      <c r="R1" s="61"/>
      <c r="S1" s="208"/>
      <c r="T1" s="208"/>
      <c r="U1" s="61"/>
      <c r="V1" s="61"/>
    </row>
    <row r="2" spans="1:37" s="60" customFormat="1" ht="21" x14ac:dyDescent="0.25">
      <c r="A2" s="28" t="s">
        <v>195</v>
      </c>
      <c r="B2" s="29"/>
      <c r="C2" s="29"/>
      <c r="D2" s="30"/>
      <c r="E2" s="31"/>
      <c r="F2" s="31"/>
      <c r="G2" s="31"/>
      <c r="H2" s="29"/>
      <c r="I2" s="32"/>
      <c r="J2" s="232"/>
      <c r="K2" s="243"/>
      <c r="L2" s="243"/>
      <c r="N2" s="208"/>
      <c r="O2" s="208"/>
      <c r="P2" s="208"/>
      <c r="Q2" s="208"/>
      <c r="R2" s="61"/>
      <c r="S2" s="208"/>
      <c r="T2" s="208"/>
      <c r="U2" s="61"/>
      <c r="V2" s="61"/>
    </row>
    <row r="3" spans="1:37" s="60" customFormat="1" ht="17.25" thickBot="1" x14ac:dyDescent="0.3">
      <c r="A3" s="249" t="s">
        <v>196</v>
      </c>
      <c r="B3" s="250"/>
      <c r="C3" s="250"/>
      <c r="D3" s="250"/>
      <c r="E3" s="250"/>
      <c r="F3" s="250"/>
      <c r="G3" s="250"/>
      <c r="H3" s="250"/>
      <c r="I3" s="32"/>
      <c r="J3" s="232"/>
      <c r="K3" s="243"/>
      <c r="L3" s="243"/>
      <c r="N3" s="208">
        <f>IF(Fertigkeiten!I17&lt;&gt;"",10000,Konfiguration!K69)</f>
        <v>30</v>
      </c>
      <c r="O3" s="208">
        <f>Fertigkeiten!F26</f>
        <v>0</v>
      </c>
      <c r="P3" s="208"/>
      <c r="Q3" s="208"/>
      <c r="R3" s="61"/>
      <c r="S3" s="61"/>
      <c r="T3" s="208"/>
      <c r="U3" s="61"/>
      <c r="V3" s="61"/>
    </row>
    <row r="4" spans="1:37" s="60" customFormat="1" ht="17.25" thickBot="1" x14ac:dyDescent="0.3">
      <c r="A4" s="33" t="s">
        <v>66</v>
      </c>
      <c r="B4" s="244">
        <f ca="1">'Start-EP'!B9</f>
        <v>409.47945205479448</v>
      </c>
      <c r="C4" s="245"/>
      <c r="D4" s="33" t="s">
        <v>65</v>
      </c>
      <c r="E4" s="241">
        <f>Cons!H2</f>
        <v>77</v>
      </c>
      <c r="F4" s="242"/>
      <c r="G4" s="34" t="s">
        <v>197</v>
      </c>
      <c r="H4" s="241">
        <f>SUM(IF(ISNUMBER(C7),C7,0),IF(ISNUMBER(C40),C40,0),IF(ISNUMBER(F7),F7,0),IF(ISNUMBER(F32),F32,0),IF(ISNUMBER(I7),I7,0),IF(ISNUMBER(I31),I31,0),IF(ISNUMBER(L7),L7,0),IF(ISNUMBER(L26),L26,0),0)</f>
        <v>375</v>
      </c>
      <c r="I4" s="242"/>
      <c r="J4" s="232"/>
      <c r="K4" s="243"/>
      <c r="L4" s="243"/>
      <c r="N4" s="208">
        <f>IF(Fertigkeiten!I18&lt;&gt;"",10000,Konfiguration!K70)</f>
        <v>50</v>
      </c>
      <c r="O4" s="208">
        <f>Fertigkeiten!F29</f>
        <v>0</v>
      </c>
      <c r="P4" s="208"/>
      <c r="Q4" s="208"/>
      <c r="R4" s="61"/>
      <c r="S4" s="208"/>
      <c r="T4" s="208"/>
      <c r="U4" s="61"/>
      <c r="V4" s="61"/>
    </row>
    <row r="5" spans="1:37" s="60" customFormat="1" ht="17.25" thickBot="1" x14ac:dyDescent="0.3">
      <c r="A5" s="35" t="s">
        <v>62</v>
      </c>
      <c r="B5" s="246">
        <f ca="1">Fertigkeiten!B5</f>
        <v>486.47945205479448</v>
      </c>
      <c r="C5" s="247"/>
      <c r="D5" s="35" t="s">
        <v>64</v>
      </c>
      <c r="E5" s="237">
        <f>Fertigkeiten!E5</f>
        <v>485</v>
      </c>
      <c r="F5" s="238"/>
      <c r="G5" s="36" t="s">
        <v>63</v>
      </c>
      <c r="H5" s="246">
        <f ca="1">ROUND(Fertigkeiten!H5,0)</f>
        <v>1</v>
      </c>
      <c r="I5" s="248"/>
      <c r="J5" s="232"/>
      <c r="K5" s="243"/>
      <c r="L5" s="243"/>
      <c r="N5" s="208"/>
      <c r="O5" s="208">
        <f>Fertigkeiten!F38</f>
        <v>0</v>
      </c>
      <c r="P5" s="208"/>
      <c r="Q5" s="208"/>
      <c r="R5" s="61"/>
      <c r="S5" s="208">
        <f>SUM(S8:V53)</f>
        <v>0</v>
      </c>
      <c r="T5" s="208"/>
      <c r="U5" s="208"/>
      <c r="V5" s="208"/>
    </row>
    <row r="6" spans="1:37" ht="14.25" thickBot="1" x14ac:dyDescent="0.3">
      <c r="A6" s="107"/>
      <c r="B6" s="107"/>
      <c r="C6" s="107"/>
      <c r="D6" s="107"/>
      <c r="E6" s="107"/>
      <c r="F6" s="107"/>
      <c r="G6" s="107"/>
      <c r="H6" s="107"/>
      <c r="I6" s="107"/>
      <c r="J6" s="107"/>
      <c r="K6" s="107"/>
      <c r="L6" s="107"/>
    </row>
    <row r="7" spans="1:37" ht="13.5" customHeight="1" x14ac:dyDescent="0.25">
      <c r="A7" s="37" t="s">
        <v>204</v>
      </c>
      <c r="B7" s="38" t="s">
        <v>25</v>
      </c>
      <c r="C7" s="39">
        <f>IF(SUM(N8:N40)=0,"X",SUM(N8:N40))</f>
        <v>60</v>
      </c>
      <c r="D7" s="37" t="s">
        <v>205</v>
      </c>
      <c r="E7" s="38" t="s">
        <v>25</v>
      </c>
      <c r="F7" s="39">
        <f>IF(SUM(O8:O31)=0,"X",SUM(O8:O31))</f>
        <v>100</v>
      </c>
      <c r="G7" s="37" t="s">
        <v>202</v>
      </c>
      <c r="H7" s="38" t="s">
        <v>25</v>
      </c>
      <c r="I7" s="39">
        <f>IF(SUM(P8:P31)=0,"X",SUM(P8:P31))</f>
        <v>80</v>
      </c>
      <c r="J7" s="37" t="s">
        <v>207</v>
      </c>
      <c r="K7" s="38" t="s">
        <v>25</v>
      </c>
      <c r="L7" s="39" t="str">
        <f>IF(SUM(Q8:Q25)=0,"X",SUM(Q8:Q25))</f>
        <v>X</v>
      </c>
      <c r="S7" s="209"/>
    </row>
    <row r="8" spans="1:37" ht="13.5" customHeight="1" x14ac:dyDescent="0.25">
      <c r="A8" s="40" t="str">
        <f>Konfiguration!A49</f>
        <v>Energiebolzen</v>
      </c>
      <c r="B8" s="41">
        <f>Konfiguration!B49*Konfiguration!$B$48</f>
        <v>10</v>
      </c>
      <c r="C8" s="176"/>
      <c r="D8" s="40" t="str">
        <f>Konfiguration!D49</f>
        <v>Gegenstand reinigen</v>
      </c>
      <c r="E8" s="41">
        <f>Konfiguration!E49*Konfiguration!E$48</f>
        <v>10</v>
      </c>
      <c r="F8" s="176"/>
      <c r="G8" s="40" t="str">
        <f>Konfiguration!G49</f>
        <v>Magische Waffe 1</v>
      </c>
      <c r="H8" s="41">
        <f>Konfiguration!H49*Konfiguration!H$48</f>
        <v>10</v>
      </c>
      <c r="I8" s="176" t="s">
        <v>365</v>
      </c>
      <c r="J8" s="40" t="str">
        <f>Konfiguration!J49</f>
        <v>Dämonenbann</v>
      </c>
      <c r="K8" s="42">
        <f>Konfiguration!K49*Konfiguration!K$48</f>
        <v>30</v>
      </c>
      <c r="L8" s="176"/>
      <c r="N8" s="208">
        <f>IF(C8&lt;&gt;"",IF(C8="I","I",B8),0)</f>
        <v>0</v>
      </c>
      <c r="O8" s="208">
        <f>IF(F8&lt;&gt;"",E8,0)</f>
        <v>0</v>
      </c>
      <c r="P8" s="208">
        <f>IF(I8&lt;&gt;"",H8,0)</f>
        <v>10</v>
      </c>
      <c r="Q8" s="208">
        <f>IF(L8&lt;&gt;"",K8,0)</f>
        <v>0</v>
      </c>
      <c r="S8" s="208">
        <f>IF(C8="I",B8*Konfiguration!$K$68,0)</f>
        <v>0</v>
      </c>
      <c r="T8" s="208">
        <f>IF(F8="I",E8*Konfiguration!$K$68,0)</f>
        <v>0</v>
      </c>
      <c r="U8" s="208">
        <f>IF(I8="I",H8*Konfiguration!$K$68,0)</f>
        <v>0</v>
      </c>
      <c r="V8" s="208">
        <f>IF(L8="I",K8*Konfiguration!$K$68,0)</f>
        <v>0</v>
      </c>
      <c r="W8" s="208"/>
      <c r="X8" s="208"/>
      <c r="Y8" s="208"/>
      <c r="Z8" s="208"/>
      <c r="AA8" s="208"/>
      <c r="AB8" s="208"/>
      <c r="AC8" s="208"/>
      <c r="AD8" s="208"/>
      <c r="AE8" s="208"/>
      <c r="AF8" s="208"/>
      <c r="AG8" s="208"/>
      <c r="AH8" s="208"/>
      <c r="AI8" s="208"/>
      <c r="AJ8" s="208"/>
      <c r="AK8" s="208"/>
    </row>
    <row r="9" spans="1:37" ht="13.5" customHeight="1" x14ac:dyDescent="0.25">
      <c r="A9" s="43" t="str">
        <f>Konfiguration!A50</f>
        <v>Mentaler Nagel</v>
      </c>
      <c r="B9" s="44">
        <f>Konfiguration!B50*Konfiguration!$B$48</f>
        <v>20</v>
      </c>
      <c r="C9" s="167" t="s">
        <v>187</v>
      </c>
      <c r="D9" s="43" t="str">
        <f>Konfiguration!D50</f>
        <v>Wunde reinigen</v>
      </c>
      <c r="E9" s="44">
        <f>Konfiguration!E50*Konfiguration!E$48</f>
        <v>10</v>
      </c>
      <c r="F9" s="167" t="s">
        <v>365</v>
      </c>
      <c r="G9" s="43" t="str">
        <f>Konfiguration!G50</f>
        <v>Magische Waffe 2</v>
      </c>
      <c r="H9" s="44">
        <f>Konfiguration!H50*Konfiguration!H$48</f>
        <v>30</v>
      </c>
      <c r="I9" s="167"/>
      <c r="J9" s="43" t="str">
        <f>Konfiguration!J50</f>
        <v>Dämon beschwören</v>
      </c>
      <c r="K9" s="45">
        <f>Konfiguration!K50*Konfiguration!K$48</f>
        <v>40</v>
      </c>
      <c r="L9" s="167"/>
      <c r="N9" s="208">
        <f t="shared" ref="N9:N39" si="0">IF(C9&lt;&gt;"",B9,0)</f>
        <v>20</v>
      </c>
      <c r="O9" s="208">
        <f t="shared" ref="O9:O31" si="1">IF(F9&lt;&gt;"",E9,0)</f>
        <v>10</v>
      </c>
      <c r="P9" s="208">
        <f t="shared" ref="P9:P14" si="2">IF(I9&lt;&gt;"",H9,0)</f>
        <v>0</v>
      </c>
      <c r="Q9" s="208">
        <f t="shared" ref="Q9:Q45" si="3">IF(L9&lt;&gt;"",K9,0)</f>
        <v>0</v>
      </c>
      <c r="S9" s="208">
        <f>IF(C9="I",B9*Konfiguration!$K$68,0)</f>
        <v>0</v>
      </c>
      <c r="T9" s="208">
        <f>IF(F9="I",E9*Konfiguration!$K$68,0)</f>
        <v>0</v>
      </c>
      <c r="U9" s="208">
        <f>IF(I9="I",H9*Konfiguration!$K$68,0)</f>
        <v>0</v>
      </c>
      <c r="V9" s="208">
        <f>IF(L9="I",K9*Konfiguration!$K$68,0)</f>
        <v>0</v>
      </c>
      <c r="W9" s="208"/>
      <c r="X9" s="208"/>
      <c r="Y9" s="208"/>
      <c r="Z9" s="208"/>
      <c r="AA9" s="208"/>
      <c r="AB9" s="208"/>
      <c r="AC9" s="208"/>
      <c r="AD9" s="208"/>
      <c r="AE9" s="208"/>
      <c r="AF9" s="208"/>
      <c r="AG9" s="208"/>
      <c r="AH9" s="208"/>
      <c r="AI9" s="208"/>
      <c r="AJ9" s="208"/>
      <c r="AK9" s="208"/>
    </row>
    <row r="10" spans="1:37" ht="13.5" customHeight="1" x14ac:dyDescent="0.25">
      <c r="A10" s="43" t="str">
        <f>Konfiguration!A51</f>
        <v>Mentaler Bolzen</v>
      </c>
      <c r="B10" s="44">
        <f>Konfiguration!B51*Konfiguration!$B$48</f>
        <v>30</v>
      </c>
      <c r="C10" s="217"/>
      <c r="D10" s="43" t="str">
        <f>Konfiguration!D51</f>
        <v>Wunde übertragen</v>
      </c>
      <c r="E10" s="44">
        <f>Konfiguration!E51*Konfiguration!E$48</f>
        <v>10</v>
      </c>
      <c r="F10" s="167"/>
      <c r="G10" s="43" t="str">
        <f>Konfiguration!G51</f>
        <v>Zauber binden</v>
      </c>
      <c r="H10" s="44">
        <f>Konfiguration!H51*Konfiguration!H$48</f>
        <v>30</v>
      </c>
      <c r="I10" s="167" t="s">
        <v>187</v>
      </c>
      <c r="J10" s="46" t="str">
        <f>Konfiguration!J51</f>
        <v>Dämonenauftrag</v>
      </c>
      <c r="K10" s="45">
        <f>Konfiguration!K51*Konfiguration!K$48</f>
        <v>50</v>
      </c>
      <c r="L10" s="177"/>
      <c r="N10" s="208">
        <f t="shared" si="0"/>
        <v>0</v>
      </c>
      <c r="O10" s="208">
        <f t="shared" si="1"/>
        <v>0</v>
      </c>
      <c r="P10" s="208">
        <f t="shared" si="2"/>
        <v>30</v>
      </c>
      <c r="Q10" s="208">
        <f t="shared" si="3"/>
        <v>0</v>
      </c>
      <c r="S10" s="208">
        <f>IF(C10="I",B10*Konfiguration!$K$68,0)</f>
        <v>0</v>
      </c>
      <c r="T10" s="208">
        <f>IF(F10="I",E10*Konfiguration!$K$68,0)</f>
        <v>0</v>
      </c>
      <c r="U10" s="208">
        <f>IF(I10="I",H10*Konfiguration!$K$68,0)</f>
        <v>0</v>
      </c>
      <c r="V10" s="208">
        <f>IF(L10="I",K10*Konfiguration!$K$68,0)</f>
        <v>0</v>
      </c>
      <c r="W10" s="208"/>
      <c r="X10" s="208"/>
      <c r="Y10" s="208"/>
      <c r="Z10" s="208"/>
      <c r="AA10" s="208"/>
      <c r="AB10" s="208"/>
      <c r="AC10" s="208"/>
      <c r="AD10" s="208"/>
      <c r="AE10" s="208"/>
      <c r="AF10" s="208"/>
      <c r="AG10" s="208"/>
      <c r="AH10" s="208"/>
      <c r="AI10" s="208"/>
      <c r="AJ10" s="208"/>
      <c r="AK10" s="208"/>
    </row>
    <row r="11" spans="1:37" ht="13.5" customHeight="1" x14ac:dyDescent="0.25">
      <c r="A11" s="43" t="str">
        <f>Konfiguration!A52</f>
        <v>Feuerball 1</v>
      </c>
      <c r="B11" s="44">
        <f>Konfiguration!B52*Konfiguration!$B$48</f>
        <v>30</v>
      </c>
      <c r="C11" s="167"/>
      <c r="D11" s="43" t="str">
        <f>Konfiguration!D52</f>
        <v>Wunde verschieben</v>
      </c>
      <c r="E11" s="44">
        <f>Konfiguration!E52*Konfiguration!E$48</f>
        <v>10</v>
      </c>
      <c r="F11" s="167"/>
      <c r="G11" s="46" t="str">
        <f>Konfiguration!G52</f>
        <v>Magischer Gegenstand</v>
      </c>
      <c r="H11" s="44">
        <f>Konfiguration!H52*Konfiguration!H$48</f>
        <v>55</v>
      </c>
      <c r="I11" s="177"/>
      <c r="J11" s="47" t="str">
        <f>Konfiguration!J52</f>
        <v>Wesen bannen</v>
      </c>
      <c r="K11" s="42">
        <f>Konfiguration!K52*Konfiguration!K$48</f>
        <v>30</v>
      </c>
      <c r="L11" s="166"/>
      <c r="N11" s="208">
        <f t="shared" si="0"/>
        <v>0</v>
      </c>
      <c r="O11" s="208">
        <f t="shared" si="1"/>
        <v>0</v>
      </c>
      <c r="P11" s="208">
        <f t="shared" si="2"/>
        <v>0</v>
      </c>
      <c r="Q11" s="208">
        <f t="shared" si="3"/>
        <v>0</v>
      </c>
      <c r="S11" s="208">
        <f>IF(C11="I",B11*Konfiguration!$K$68,0)</f>
        <v>0</v>
      </c>
      <c r="T11" s="208">
        <f>IF(F11="I",E11*Konfiguration!$K$68,0)</f>
        <v>0</v>
      </c>
      <c r="U11" s="208">
        <f>IF(I11="I",H11*Konfiguration!$K$68,0)</f>
        <v>0</v>
      </c>
      <c r="V11" s="208">
        <f>IF(L11="I",K11*Konfiguration!$K$68,0)</f>
        <v>0</v>
      </c>
      <c r="W11" s="208"/>
      <c r="X11" s="208"/>
      <c r="Y11" s="208"/>
      <c r="Z11" s="208"/>
      <c r="AA11" s="208"/>
      <c r="AB11" s="208"/>
      <c r="AC11" s="208"/>
      <c r="AD11" s="208"/>
      <c r="AE11" s="208"/>
      <c r="AF11" s="208"/>
      <c r="AG11" s="208"/>
      <c r="AH11" s="208"/>
      <c r="AI11" s="208"/>
      <c r="AJ11" s="208"/>
      <c r="AK11" s="208"/>
    </row>
    <row r="12" spans="1:37" ht="13.5" customHeight="1" x14ac:dyDescent="0.25">
      <c r="A12" s="43" t="str">
        <f>Konfiguration!A53</f>
        <v>Schreckensbolzen</v>
      </c>
      <c r="B12" s="44">
        <f>Konfiguration!B53*Konfiguration!$B$48</f>
        <v>45</v>
      </c>
      <c r="C12" s="167"/>
      <c r="D12" s="43" t="str">
        <f>Konfiguration!D53</f>
        <v>Eisatem</v>
      </c>
      <c r="E12" s="44">
        <f>Konfiguration!E53*Konfiguration!E$48</f>
        <v>15</v>
      </c>
      <c r="F12" s="167"/>
      <c r="G12" s="47" t="str">
        <f>Konfiguration!G53</f>
        <v>Zauber lösen</v>
      </c>
      <c r="H12" s="41">
        <f>Konfiguration!H53*Konfiguration!H$48</f>
        <v>10</v>
      </c>
      <c r="I12" s="166" t="s">
        <v>365</v>
      </c>
      <c r="J12" s="43" t="str">
        <f>Konfiguration!J53</f>
        <v>Wesen beschwören</v>
      </c>
      <c r="K12" s="45">
        <f>Konfiguration!K53*Konfiguration!K$48</f>
        <v>40</v>
      </c>
      <c r="L12" s="167"/>
      <c r="N12" s="208">
        <f t="shared" si="0"/>
        <v>0</v>
      </c>
      <c r="O12" s="208">
        <f t="shared" si="1"/>
        <v>0</v>
      </c>
      <c r="P12" s="208">
        <f t="shared" si="2"/>
        <v>10</v>
      </c>
      <c r="Q12" s="208">
        <f t="shared" si="3"/>
        <v>0</v>
      </c>
      <c r="S12" s="208">
        <f>IF(C12="I",B12*Konfiguration!$K$68,0)</f>
        <v>0</v>
      </c>
      <c r="T12" s="208">
        <f>IF(F12="I",E12*Konfiguration!$K$68,0)</f>
        <v>0</v>
      </c>
      <c r="U12" s="208">
        <f>IF(I12="I",H12*Konfiguration!$K$68,0)</f>
        <v>0</v>
      </c>
      <c r="V12" s="208">
        <f>IF(L12="I",K12*Konfiguration!$K$68,0)</f>
        <v>0</v>
      </c>
      <c r="W12" s="208"/>
      <c r="X12" s="208"/>
      <c r="Y12" s="208"/>
      <c r="Z12" s="208"/>
      <c r="AA12" s="208"/>
      <c r="AB12" s="208"/>
      <c r="AC12" s="208"/>
      <c r="AD12" s="208"/>
      <c r="AE12" s="208"/>
      <c r="AF12" s="208"/>
      <c r="AG12" s="208"/>
      <c r="AH12" s="208"/>
      <c r="AI12" s="208"/>
      <c r="AJ12" s="208"/>
      <c r="AK12" s="208"/>
    </row>
    <row r="13" spans="1:37" ht="13.5" customHeight="1" x14ac:dyDescent="0.25">
      <c r="A13" s="43" t="str">
        <f>Konfiguration!A54</f>
        <v>Feuerball 2</v>
      </c>
      <c r="B13" s="44">
        <f>Konfiguration!B54*Konfiguration!$B$48</f>
        <v>50</v>
      </c>
      <c r="C13" s="167"/>
      <c r="D13" s="43" t="str">
        <f>Konfiguration!D54</f>
        <v>Wunde heilen</v>
      </c>
      <c r="E13" s="44">
        <f>Konfiguration!E54*Konfiguration!E$48</f>
        <v>15</v>
      </c>
      <c r="F13" s="167" t="s">
        <v>365</v>
      </c>
      <c r="G13" s="43" t="str">
        <f>Konfiguration!G54</f>
        <v>Magie aufheben</v>
      </c>
      <c r="H13" s="44">
        <f>Konfiguration!H54*Konfiguration!H$48</f>
        <v>20</v>
      </c>
      <c r="I13" s="167" t="s">
        <v>365</v>
      </c>
      <c r="J13" s="46" t="str">
        <f>Konfiguration!J54</f>
        <v>Auftrag an Wesen</v>
      </c>
      <c r="K13" s="45">
        <f>Konfiguration!K54*Konfiguration!K$48</f>
        <v>50</v>
      </c>
      <c r="L13" s="177"/>
      <c r="N13" s="208">
        <f t="shared" si="0"/>
        <v>0</v>
      </c>
      <c r="O13" s="208">
        <f t="shared" si="1"/>
        <v>15</v>
      </c>
      <c r="P13" s="208">
        <f t="shared" si="2"/>
        <v>20</v>
      </c>
      <c r="Q13" s="208">
        <f t="shared" si="3"/>
        <v>0</v>
      </c>
      <c r="S13" s="208">
        <f>IF(C13="I",B13*Konfiguration!$K$68,0)</f>
        <v>0</v>
      </c>
      <c r="T13" s="208">
        <f>IF(F13="I",E13*Konfiguration!$K$68,0)</f>
        <v>0</v>
      </c>
      <c r="U13" s="208">
        <f>IF(I13="I",H13*Konfiguration!$K$68,0)</f>
        <v>0</v>
      </c>
      <c r="V13" s="208">
        <f>IF(L13="I",K13*Konfiguration!$K$68,0)</f>
        <v>0</v>
      </c>
      <c r="W13" s="208"/>
      <c r="X13" s="208"/>
      <c r="Y13" s="208"/>
      <c r="Z13" s="208"/>
      <c r="AA13" s="208"/>
      <c r="AB13" s="208"/>
      <c r="AC13" s="208"/>
      <c r="AD13" s="208"/>
      <c r="AE13" s="208"/>
      <c r="AF13" s="208"/>
      <c r="AG13" s="208"/>
      <c r="AH13" s="208"/>
      <c r="AI13" s="208"/>
      <c r="AJ13" s="208"/>
      <c r="AK13" s="208"/>
    </row>
    <row r="14" spans="1:37" x14ac:dyDescent="0.25">
      <c r="A14" s="43" t="str">
        <f>Konfiguration!A55</f>
        <v>Mentaler Bolzen</v>
      </c>
      <c r="B14" s="44">
        <f>Konfiguration!B55*Konfiguration!$B$48</f>
        <v>50</v>
      </c>
      <c r="C14" s="217"/>
      <c r="D14" s="43" t="str">
        <f>Konfiguration!D55</f>
        <v>Knochenheilung</v>
      </c>
      <c r="E14" s="44">
        <f>Konfiguration!E55*Konfiguration!E$48</f>
        <v>20</v>
      </c>
      <c r="F14" s="167" t="s">
        <v>365</v>
      </c>
      <c r="G14" s="43" t="str">
        <f>Konfiguration!G55</f>
        <v>Magie zerstören</v>
      </c>
      <c r="H14" s="44">
        <f>Konfiguration!H55*Konfiguration!H$48</f>
        <v>45</v>
      </c>
      <c r="I14" s="167"/>
      <c r="J14" s="47" t="str">
        <f>Konfiguration!J55</f>
        <v>Mit Toten sprechen</v>
      </c>
      <c r="K14" s="41">
        <f>Konfiguration!K55*Konfiguration!K$48</f>
        <v>15</v>
      </c>
      <c r="L14" s="166"/>
      <c r="N14" s="208">
        <f t="shared" si="0"/>
        <v>0</v>
      </c>
      <c r="O14" s="208">
        <f t="shared" si="1"/>
        <v>20</v>
      </c>
      <c r="P14" s="208">
        <f t="shared" si="2"/>
        <v>0</v>
      </c>
      <c r="Q14" s="208">
        <f t="shared" si="3"/>
        <v>0</v>
      </c>
      <c r="S14" s="208">
        <f>IF(C14="I",B14*Konfiguration!$K$68,0)</f>
        <v>0</v>
      </c>
      <c r="T14" s="208">
        <f>IF(F14="I",E14*Konfiguration!$K$68,0)</f>
        <v>0</v>
      </c>
      <c r="U14" s="208">
        <f>IF(I14="I",H14*Konfiguration!$K$68,0)</f>
        <v>0</v>
      </c>
      <c r="V14" s="208">
        <f>IF(L14="I",K14*Konfiguration!$K$68,0)</f>
        <v>0</v>
      </c>
      <c r="W14" s="208"/>
      <c r="X14" s="208"/>
      <c r="Y14" s="208"/>
      <c r="Z14" s="208"/>
      <c r="AA14" s="208"/>
      <c r="AB14" s="208"/>
      <c r="AC14" s="208"/>
      <c r="AD14" s="208"/>
      <c r="AE14" s="208"/>
      <c r="AF14" s="208"/>
      <c r="AG14" s="208"/>
      <c r="AH14" s="208"/>
      <c r="AI14" s="208"/>
      <c r="AJ14" s="208"/>
      <c r="AK14" s="208"/>
    </row>
    <row r="15" spans="1:37" ht="13.5" customHeight="1" x14ac:dyDescent="0.25">
      <c r="A15" s="46" t="str">
        <f>Konfiguration!A56</f>
        <v>Mentaler Dolch</v>
      </c>
      <c r="B15" s="44">
        <f>Konfiguration!B56*Konfiguration!$B$48</f>
        <v>100</v>
      </c>
      <c r="C15" s="177"/>
      <c r="D15" s="43" t="str">
        <f>Konfiguration!D56</f>
        <v>Körper heilen</v>
      </c>
      <c r="E15" s="44">
        <f>Konfiguration!E56*Konfiguration!E$48</f>
        <v>30</v>
      </c>
      <c r="F15" s="167" t="s">
        <v>365</v>
      </c>
      <c r="G15" s="43" t="str">
        <f>Konfiguration!G56</f>
        <v>Zerstören</v>
      </c>
      <c r="H15" s="44">
        <f>Konfiguration!H56*Konfiguration!H$48</f>
        <v>60</v>
      </c>
      <c r="I15" s="167"/>
      <c r="J15" s="43" t="str">
        <f>Konfiguration!J56</f>
        <v>Totenblick</v>
      </c>
      <c r="K15" s="44">
        <f>Konfiguration!K56*Konfiguration!K$48</f>
        <v>40</v>
      </c>
      <c r="L15" s="167"/>
      <c r="N15" s="208">
        <f t="shared" si="0"/>
        <v>0</v>
      </c>
      <c r="O15" s="208">
        <f t="shared" si="1"/>
        <v>30</v>
      </c>
      <c r="P15" s="208">
        <f t="shared" ref="P15:P29" si="4">IF(I16&lt;&gt;"",H16,0)</f>
        <v>0</v>
      </c>
      <c r="Q15" s="208">
        <f t="shared" si="3"/>
        <v>0</v>
      </c>
      <c r="S15" s="208">
        <f>IF(C15="I",B15*Konfiguration!$K$68,0)</f>
        <v>0</v>
      </c>
      <c r="T15" s="208">
        <f>IF(F15="I",E15*Konfiguration!$K$68,0)</f>
        <v>0</v>
      </c>
      <c r="U15" s="208">
        <f>IF(I16="I",H16*Konfiguration!$K$68,0)</f>
        <v>0</v>
      </c>
      <c r="V15" s="208">
        <f>IF(L15="I",K15*Konfiguration!$K$68,0)</f>
        <v>0</v>
      </c>
      <c r="W15" s="208"/>
      <c r="X15" s="208"/>
      <c r="Y15" s="208"/>
      <c r="Z15" s="208"/>
      <c r="AA15" s="208"/>
      <c r="AB15" s="208"/>
      <c r="AC15" s="208"/>
      <c r="AD15" s="208"/>
      <c r="AE15" s="208"/>
      <c r="AF15" s="208"/>
      <c r="AG15" s="208"/>
      <c r="AH15" s="208"/>
      <c r="AI15" s="208"/>
      <c r="AJ15" s="208"/>
      <c r="AK15" s="208"/>
    </row>
    <row r="16" spans="1:37" ht="13.5" customHeight="1" x14ac:dyDescent="0.25">
      <c r="A16" s="47" t="str">
        <f>Konfiguration!A57</f>
        <v>Energiehand</v>
      </c>
      <c r="B16" s="41">
        <f>Konfiguration!B57*Konfiguration!$B$48</f>
        <v>15</v>
      </c>
      <c r="C16" s="166"/>
      <c r="D16" s="43" t="str">
        <f>Konfiguration!D57</f>
        <v>Regeneration</v>
      </c>
      <c r="E16" s="48">
        <f>Konfiguration!E57*Konfiguration!E$48</f>
        <v>40</v>
      </c>
      <c r="F16" s="167"/>
      <c r="G16" s="43" t="str">
        <f>Konfiguration!G57</f>
        <v>Magie bannen</v>
      </c>
      <c r="H16" s="44">
        <f>Konfiguration!H57*Konfiguration!H$48</f>
        <v>100</v>
      </c>
      <c r="I16" s="167"/>
      <c r="J16" s="43" t="str">
        <f>Konfiguration!J57</f>
        <v>Untote übernehmen</v>
      </c>
      <c r="K16" s="45">
        <f>Konfiguration!K57*Konfiguration!K$48</f>
        <v>40</v>
      </c>
      <c r="L16" s="167"/>
      <c r="N16" s="208">
        <f t="shared" si="0"/>
        <v>0</v>
      </c>
      <c r="O16" s="208">
        <f>IF(F16&lt;&gt;"",E16*F16,0)</f>
        <v>0</v>
      </c>
      <c r="P16" s="208">
        <f t="shared" si="4"/>
        <v>0</v>
      </c>
      <c r="Q16" s="208">
        <f t="shared" si="3"/>
        <v>0</v>
      </c>
      <c r="S16" s="208">
        <f>IF(C16="I",B16*Konfiguration!$K$68,0)</f>
        <v>0</v>
      </c>
      <c r="T16" s="208">
        <f>IF(F16="I",E16*Konfiguration!$K$68,0)</f>
        <v>0</v>
      </c>
      <c r="U16" s="208">
        <f>IF(I17="I",H17*Konfiguration!$K$68,0)</f>
        <v>0</v>
      </c>
      <c r="V16" s="208">
        <f>IF(L16="I",K16*Konfiguration!$K$68,0)</f>
        <v>0</v>
      </c>
      <c r="W16" s="208"/>
      <c r="X16" s="208"/>
      <c r="Y16" s="208"/>
      <c r="Z16" s="208"/>
      <c r="AA16" s="208"/>
      <c r="AB16" s="208"/>
      <c r="AC16" s="208"/>
      <c r="AD16" s="208"/>
      <c r="AE16" s="208"/>
      <c r="AF16" s="208"/>
      <c r="AG16" s="208"/>
      <c r="AH16" s="208"/>
      <c r="AI16" s="208"/>
      <c r="AJ16" s="208"/>
      <c r="AK16" s="208"/>
    </row>
    <row r="17" spans="1:37" ht="13.5" customHeight="1" x14ac:dyDescent="0.25">
      <c r="A17" s="43" t="str">
        <f>Konfiguration!A58</f>
        <v>Schreckenshand</v>
      </c>
      <c r="B17" s="44">
        <f>Konfiguration!B58*Konfiguration!$B$48</f>
        <v>35</v>
      </c>
      <c r="C17" s="167"/>
      <c r="D17" s="46" t="str">
        <f>Konfiguration!D58</f>
        <v>Wiederkehr</v>
      </c>
      <c r="E17" s="44">
        <f>Konfiguration!E58*Konfiguration!E$48</f>
        <v>50</v>
      </c>
      <c r="F17" s="177"/>
      <c r="G17" s="46" t="str">
        <f>Konfiguration!G58</f>
        <v>Exorzismus</v>
      </c>
      <c r="H17" s="44">
        <f>Konfiguration!H58*Konfiguration!H$48</f>
        <v>100</v>
      </c>
      <c r="I17" s="177"/>
      <c r="J17" s="43" t="str">
        <f>Konfiguration!J58</f>
        <v>Untote erschaffen</v>
      </c>
      <c r="K17" s="44">
        <f>Konfiguration!K58*Konfiguration!K$48</f>
        <v>40</v>
      </c>
      <c r="L17" s="167"/>
      <c r="N17" s="208">
        <f t="shared" si="0"/>
        <v>0</v>
      </c>
      <c r="O17" s="208">
        <f t="shared" si="1"/>
        <v>0</v>
      </c>
      <c r="P17" s="208">
        <f t="shared" si="4"/>
        <v>0</v>
      </c>
      <c r="Q17" s="208">
        <f t="shared" si="3"/>
        <v>0</v>
      </c>
      <c r="S17" s="208">
        <f>IF(C17="I",B17*Konfiguration!$K$68,0)</f>
        <v>0</v>
      </c>
      <c r="T17" s="208">
        <f>IF(F17="I",E17*Konfiguration!$K$68,0)</f>
        <v>0</v>
      </c>
      <c r="U17" s="208">
        <f>IF(I18="I",H18*Konfiguration!$K$68,0)</f>
        <v>0</v>
      </c>
      <c r="V17" s="208">
        <f>IF(L17="I",K17*Konfiguration!$K$68,0)</f>
        <v>0</v>
      </c>
      <c r="W17" s="208"/>
      <c r="X17" s="208"/>
      <c r="Y17" s="208"/>
      <c r="Z17" s="208"/>
      <c r="AA17" s="208"/>
      <c r="AB17" s="208"/>
      <c r="AC17" s="208"/>
      <c r="AD17" s="208"/>
      <c r="AE17" s="208"/>
      <c r="AF17" s="208"/>
      <c r="AG17" s="208"/>
      <c r="AH17" s="208"/>
      <c r="AI17" s="208"/>
      <c r="AJ17" s="208"/>
      <c r="AK17" s="208"/>
    </row>
    <row r="18" spans="1:37" ht="13.5" customHeight="1" x14ac:dyDescent="0.25">
      <c r="A18" s="46" t="str">
        <f>Konfiguration!A59</f>
        <v>Todeshand</v>
      </c>
      <c r="B18" s="44">
        <f>Konfiguration!B59*Konfiguration!$B$48</f>
        <v>100</v>
      </c>
      <c r="C18" s="177"/>
      <c r="D18" s="47" t="str">
        <f>Konfiguration!D59</f>
        <v>Gift spüren</v>
      </c>
      <c r="E18" s="41">
        <f>Konfiguration!E59*Konfiguration!E$48</f>
        <v>5</v>
      </c>
      <c r="F18" s="166" t="s">
        <v>187</v>
      </c>
      <c r="G18" s="47" t="str">
        <f>Konfiguration!G59</f>
        <v>Pflanzensprache</v>
      </c>
      <c r="H18" s="41">
        <f>Konfiguration!H59*Konfiguration!H$48</f>
        <v>30</v>
      </c>
      <c r="I18" s="166"/>
      <c r="J18" s="43" t="str">
        <f>Konfiguration!J59</f>
        <v>Befragung von Toten</v>
      </c>
      <c r="K18" s="44">
        <f>Konfiguration!K59*Konfiguration!K$48</f>
        <v>70</v>
      </c>
      <c r="L18" s="167"/>
      <c r="N18" s="208">
        <f t="shared" si="0"/>
        <v>0</v>
      </c>
      <c r="O18" s="208">
        <f t="shared" si="1"/>
        <v>5</v>
      </c>
      <c r="P18" s="208">
        <f t="shared" si="4"/>
        <v>0</v>
      </c>
      <c r="Q18" s="208">
        <f t="shared" si="3"/>
        <v>0</v>
      </c>
      <c r="S18" s="208">
        <f>IF(C18="I",B18*Konfiguration!$K$68,0)</f>
        <v>0</v>
      </c>
      <c r="T18" s="208">
        <f>IF(F18="I",E18*Konfiguration!$K$68,0)</f>
        <v>0</v>
      </c>
      <c r="U18" s="208">
        <f>IF(I19="I",H19*Konfiguration!$K$68,0)</f>
        <v>0</v>
      </c>
      <c r="V18" s="208">
        <f>IF(L18="I",K18*Konfiguration!$K$68,0)</f>
        <v>0</v>
      </c>
      <c r="W18" s="208"/>
      <c r="X18" s="208"/>
      <c r="Y18" s="208"/>
      <c r="Z18" s="208"/>
      <c r="AA18" s="208"/>
      <c r="AB18" s="208"/>
      <c r="AC18" s="208"/>
      <c r="AD18" s="208"/>
      <c r="AE18" s="208"/>
      <c r="AF18" s="208"/>
      <c r="AG18" s="208"/>
      <c r="AH18" s="208"/>
      <c r="AI18" s="208"/>
      <c r="AJ18" s="208"/>
      <c r="AK18" s="208"/>
    </row>
    <row r="19" spans="1:37" ht="13.5" customHeight="1" x14ac:dyDescent="0.25">
      <c r="A19" s="47" t="str">
        <f>Konfiguration!A60</f>
        <v>Schreckenswaffe</v>
      </c>
      <c r="B19" s="41">
        <f>Konfiguration!B60*Konfiguration!$B$48</f>
        <v>45</v>
      </c>
      <c r="C19" s="166"/>
      <c r="D19" s="43" t="str">
        <f>Konfiguration!D60</f>
        <v>Stillstand</v>
      </c>
      <c r="E19" s="44">
        <f>Konfiguration!E60*Konfiguration!E$48</f>
        <v>20</v>
      </c>
      <c r="F19" s="167" t="s">
        <v>365</v>
      </c>
      <c r="G19" s="46" t="str">
        <f>Konfiguration!G60</f>
        <v>Tiersprache</v>
      </c>
      <c r="H19" s="44">
        <f>Konfiguration!H60*Konfiguration!H$48</f>
        <v>20</v>
      </c>
      <c r="I19" s="177"/>
      <c r="J19" s="46" t="str">
        <f>Konfiguration!J60</f>
        <v>Beseelen</v>
      </c>
      <c r="K19" s="44">
        <f>Konfiguration!K60*Konfiguration!K$48</f>
        <v>100</v>
      </c>
      <c r="L19" s="177"/>
      <c r="N19" s="208">
        <f t="shared" si="0"/>
        <v>0</v>
      </c>
      <c r="O19" s="208">
        <f t="shared" si="1"/>
        <v>20</v>
      </c>
      <c r="P19" s="208">
        <f t="shared" si="4"/>
        <v>0</v>
      </c>
      <c r="Q19" s="208">
        <f t="shared" si="3"/>
        <v>0</v>
      </c>
      <c r="S19" s="208">
        <f>IF(C19="I",B19*Konfiguration!$K$68,0)</f>
        <v>0</v>
      </c>
      <c r="T19" s="208">
        <f>IF(F19="I",E19*Konfiguration!$K$68,0)</f>
        <v>0</v>
      </c>
      <c r="U19" s="208">
        <f>IF(I20="I",H20*Konfiguration!$K$68,0)</f>
        <v>0</v>
      </c>
      <c r="V19" s="208">
        <f>IF(L19="I",K19*Konfiguration!$K$68,0)</f>
        <v>0</v>
      </c>
      <c r="W19" s="208"/>
      <c r="X19" s="208"/>
      <c r="Y19" s="208"/>
      <c r="Z19" s="208"/>
      <c r="AA19" s="208"/>
      <c r="AB19" s="208"/>
      <c r="AC19" s="208"/>
      <c r="AD19" s="208"/>
      <c r="AE19" s="208"/>
      <c r="AF19" s="208"/>
      <c r="AG19" s="208"/>
      <c r="AH19" s="208"/>
      <c r="AI19" s="208"/>
      <c r="AJ19" s="208"/>
      <c r="AK19" s="208"/>
    </row>
    <row r="20" spans="1:37" ht="13.5" customHeight="1" x14ac:dyDescent="0.25">
      <c r="A20" s="46" t="str">
        <f>Konfiguration!A61</f>
        <v>Flammenwaffe</v>
      </c>
      <c r="B20" s="44">
        <f>Konfiguration!B61*Konfiguration!$B$48</f>
        <v>100</v>
      </c>
      <c r="C20" s="177"/>
      <c r="D20" s="43" t="str">
        <f>Konfiguration!D61</f>
        <v>Gift erkennen</v>
      </c>
      <c r="E20" s="44">
        <f>Konfiguration!E61*Konfiguration!E$48</f>
        <v>30</v>
      </c>
      <c r="F20" s="167"/>
      <c r="G20" s="47" t="str">
        <f>Konfiguration!G61</f>
        <v>Ätherball</v>
      </c>
      <c r="H20" s="41">
        <f>Konfiguration!H61*Konfiguration!H$48</f>
        <v>5</v>
      </c>
      <c r="I20" s="166"/>
      <c r="J20" s="47" t="str">
        <f>Konfiguration!J61</f>
        <v>Untotenbann</v>
      </c>
      <c r="K20" s="41">
        <f>Konfiguration!K61*Konfiguration!K$48</f>
        <v>20</v>
      </c>
      <c r="L20" s="166"/>
      <c r="N20" s="208">
        <f t="shared" si="0"/>
        <v>0</v>
      </c>
      <c r="O20" s="208">
        <f t="shared" si="1"/>
        <v>0</v>
      </c>
      <c r="P20" s="208">
        <f t="shared" si="4"/>
        <v>5</v>
      </c>
      <c r="Q20" s="208">
        <f t="shared" si="3"/>
        <v>0</v>
      </c>
      <c r="S20" s="208">
        <f>IF(C20="I",B20*Konfiguration!$K$68,0)</f>
        <v>0</v>
      </c>
      <c r="T20" s="208">
        <f>IF(F20="I",E20*Konfiguration!$K$68,0)</f>
        <v>0</v>
      </c>
      <c r="U20" s="208">
        <f>IF(I21="I",H21*Konfiguration!$K$68,0)</f>
        <v>0</v>
      </c>
      <c r="V20" s="208">
        <f>IF(L20="I",K20*Konfiguration!$K$68,0)</f>
        <v>0</v>
      </c>
      <c r="W20" s="208"/>
      <c r="X20" s="208"/>
      <c r="Y20" s="208"/>
      <c r="Z20" s="208"/>
      <c r="AA20" s="208"/>
      <c r="AB20" s="208"/>
      <c r="AC20" s="208"/>
      <c r="AD20" s="208"/>
      <c r="AE20" s="208"/>
      <c r="AF20" s="208"/>
      <c r="AG20" s="208"/>
      <c r="AH20" s="208"/>
      <c r="AI20" s="208"/>
      <c r="AJ20" s="208"/>
      <c r="AK20" s="208"/>
    </row>
    <row r="21" spans="1:37" ht="13.5" customHeight="1" x14ac:dyDescent="0.25">
      <c r="A21" s="47" t="str">
        <f>Konfiguration!A62</f>
        <v>Fesseln</v>
      </c>
      <c r="B21" s="41">
        <f>Konfiguration!B62*Konfiguration!$B$48</f>
        <v>20</v>
      </c>
      <c r="C21" s="166"/>
      <c r="D21" s="46" t="str">
        <f>Konfiguration!D62</f>
        <v>Gift neutralisieren</v>
      </c>
      <c r="E21" s="44">
        <f>Konfiguration!E62*Konfiguration!E$48</f>
        <v>40</v>
      </c>
      <c r="F21" s="177"/>
      <c r="G21" s="43" t="str">
        <f>Konfiguration!G62</f>
        <v>Ätherische Berührung</v>
      </c>
      <c r="H21" s="44">
        <f>Konfiguration!H62*Konfiguration!H$48</f>
        <v>5</v>
      </c>
      <c r="I21" s="167" t="s">
        <v>187</v>
      </c>
      <c r="J21" s="43" t="str">
        <f>Konfiguration!J62</f>
        <v>Geisterbann</v>
      </c>
      <c r="K21" s="44">
        <f>Konfiguration!K62*Konfiguration!K$48</f>
        <v>30</v>
      </c>
      <c r="L21" s="167"/>
      <c r="N21" s="208">
        <f t="shared" si="0"/>
        <v>0</v>
      </c>
      <c r="O21" s="208">
        <f t="shared" si="1"/>
        <v>0</v>
      </c>
      <c r="P21" s="208">
        <f t="shared" si="4"/>
        <v>0</v>
      </c>
      <c r="Q21" s="208">
        <f t="shared" si="3"/>
        <v>0</v>
      </c>
      <c r="S21" s="208">
        <f>IF(C21="I",B21*Konfiguration!$K$68,0)</f>
        <v>0</v>
      </c>
      <c r="T21" s="208">
        <f>IF(F21="I",E21*Konfiguration!$K$68,0)</f>
        <v>0</v>
      </c>
      <c r="U21" s="208">
        <f>IF(I22="I",H22*Konfiguration!$K$68,0)</f>
        <v>0</v>
      </c>
      <c r="V21" s="208">
        <f>IF(L21="I",K21*Konfiguration!$K$68,0)</f>
        <v>0</v>
      </c>
      <c r="W21" s="208"/>
      <c r="X21" s="208"/>
      <c r="Y21" s="208"/>
      <c r="Z21" s="208"/>
      <c r="AA21" s="208"/>
      <c r="AB21" s="208"/>
      <c r="AC21" s="208"/>
      <c r="AD21" s="208"/>
      <c r="AE21" s="208"/>
      <c r="AF21" s="208"/>
      <c r="AG21" s="208"/>
      <c r="AH21" s="208"/>
      <c r="AI21" s="208"/>
      <c r="AJ21" s="208"/>
      <c r="AK21" s="208"/>
    </row>
    <row r="22" spans="1:37" ht="13.5" customHeight="1" x14ac:dyDescent="0.25">
      <c r="A22" s="43" t="str">
        <f>Konfiguration!A63</f>
        <v>Blindheit</v>
      </c>
      <c r="B22" s="44">
        <f>Konfiguration!B63*Konfiguration!$B$48</f>
        <v>20</v>
      </c>
      <c r="C22" s="167"/>
      <c r="D22" s="47" t="str">
        <f>Konfiguration!D63</f>
        <v>Krankheit spüren</v>
      </c>
      <c r="E22" s="41">
        <f>Konfiguration!E63*Konfiguration!E$48</f>
        <v>10</v>
      </c>
      <c r="F22" s="166"/>
      <c r="G22" s="43" t="str">
        <f>Konfiguration!G63</f>
        <v>Feuerfinger</v>
      </c>
      <c r="H22" s="44">
        <f>Konfiguration!H63*Konfiguration!H$48</f>
        <v>5</v>
      </c>
      <c r="I22" s="167"/>
      <c r="J22" s="43" t="s">
        <v>335</v>
      </c>
      <c r="K22" s="44">
        <f>Konfiguration!K63*Konfiguration!K$48</f>
        <v>20</v>
      </c>
      <c r="L22" s="217"/>
      <c r="N22" s="208">
        <f t="shared" si="0"/>
        <v>0</v>
      </c>
      <c r="O22" s="208">
        <f t="shared" si="1"/>
        <v>0</v>
      </c>
      <c r="P22" s="208">
        <f t="shared" si="4"/>
        <v>5</v>
      </c>
      <c r="Q22" s="208">
        <f t="shared" si="3"/>
        <v>0</v>
      </c>
      <c r="S22" s="208">
        <f>IF(C22="I",B22*Konfiguration!$K$68,0)</f>
        <v>0</v>
      </c>
      <c r="T22" s="208">
        <f>IF(F22="I",E22*Konfiguration!$K$68,0)</f>
        <v>0</v>
      </c>
      <c r="U22" s="208">
        <f>IF(I23="I",H23*Konfiguration!$K$68,0)</f>
        <v>0</v>
      </c>
      <c r="V22" s="208">
        <f>IF(L22="I",K22*Konfiguration!$K$68,0)</f>
        <v>0</v>
      </c>
      <c r="W22" s="208"/>
      <c r="X22" s="208"/>
      <c r="Y22" s="208"/>
      <c r="Z22" s="208"/>
      <c r="AA22" s="208"/>
      <c r="AB22" s="208"/>
      <c r="AC22" s="208"/>
      <c r="AD22" s="208"/>
      <c r="AE22" s="208"/>
      <c r="AF22" s="208"/>
      <c r="AG22" s="208"/>
      <c r="AH22" s="208"/>
      <c r="AI22" s="208"/>
      <c r="AJ22" s="208"/>
      <c r="AK22" s="208"/>
    </row>
    <row r="23" spans="1:37" ht="13.5" customHeight="1" x14ac:dyDescent="0.25">
      <c r="A23" s="43" t="str">
        <f>Konfiguration!A64</f>
        <v>Schweigen</v>
      </c>
      <c r="B23" s="44">
        <f>Konfiguration!B64*Konfiguration!$B$48</f>
        <v>20</v>
      </c>
      <c r="C23" s="167" t="s">
        <v>187</v>
      </c>
      <c r="D23" s="43" t="str">
        <f>Konfiguration!D64</f>
        <v>Krankheit erkennen</v>
      </c>
      <c r="E23" s="44">
        <f>Konfiguration!E64*Konfiguration!E$48</f>
        <v>30</v>
      </c>
      <c r="F23" s="167"/>
      <c r="G23" s="43" t="str">
        <f>Konfiguration!G64</f>
        <v>Licht</v>
      </c>
      <c r="H23" s="44">
        <f>Konfiguration!H64*Konfiguration!H$48</f>
        <v>5</v>
      </c>
      <c r="I23" s="167" t="s">
        <v>187</v>
      </c>
      <c r="J23" s="43" t="str">
        <f>Konfiguration!J64</f>
        <v>Grab segnen</v>
      </c>
      <c r="K23" s="44">
        <f>Konfiguration!K64*Konfiguration!K$48</f>
        <v>20</v>
      </c>
      <c r="L23" s="167"/>
      <c r="N23" s="208">
        <f t="shared" si="0"/>
        <v>20</v>
      </c>
      <c r="O23" s="208">
        <f t="shared" si="1"/>
        <v>0</v>
      </c>
      <c r="P23" s="208">
        <f t="shared" si="4"/>
        <v>0</v>
      </c>
      <c r="Q23" s="208">
        <f t="shared" si="3"/>
        <v>0</v>
      </c>
      <c r="S23" s="208">
        <f>IF(C23="I",B23*Konfiguration!$K$68,0)</f>
        <v>0</v>
      </c>
      <c r="T23" s="208">
        <f>IF(F23="I",E23*Konfiguration!$K$68,0)</f>
        <v>0</v>
      </c>
      <c r="U23" s="208">
        <f>IF(I24="I",H24*Konfiguration!$K$68,0)</f>
        <v>0</v>
      </c>
      <c r="V23" s="208">
        <f>IF(L23="I",K23*Konfiguration!$K$68,0)</f>
        <v>0</v>
      </c>
      <c r="W23" s="208"/>
      <c r="X23" s="208"/>
      <c r="Y23" s="208"/>
      <c r="Z23" s="208"/>
      <c r="AA23" s="208"/>
      <c r="AB23" s="208"/>
      <c r="AC23" s="208"/>
      <c r="AD23" s="208"/>
      <c r="AE23" s="208"/>
      <c r="AF23" s="208"/>
      <c r="AG23" s="208"/>
      <c r="AH23" s="208"/>
      <c r="AI23" s="208"/>
      <c r="AJ23" s="208"/>
      <c r="AK23" s="208"/>
    </row>
    <row r="24" spans="1:37" ht="13.5" customHeight="1" x14ac:dyDescent="0.25">
      <c r="A24" s="43" t="str">
        <f>Konfiguration!A65</f>
        <v>Taubheit</v>
      </c>
      <c r="B24" s="44">
        <f>Konfiguration!B65*Konfiguration!$B$48</f>
        <v>20</v>
      </c>
      <c r="C24" s="167"/>
      <c r="D24" s="43" t="str">
        <f>Konfiguration!D65</f>
        <v>Krankheit heilen</v>
      </c>
      <c r="E24" s="44">
        <f>Konfiguration!E65*Konfiguration!E$48</f>
        <v>40</v>
      </c>
      <c r="F24" s="167"/>
      <c r="G24" s="43" t="str">
        <f>Konfiguration!G65</f>
        <v>Magischer Riegel</v>
      </c>
      <c r="H24" s="44">
        <f>Konfiguration!H65*Konfiguration!H$48</f>
        <v>10</v>
      </c>
      <c r="I24" s="167"/>
      <c r="J24" s="46" t="str">
        <f>Konfiguration!J65</f>
        <v>Untote zerstören</v>
      </c>
      <c r="K24" s="44">
        <f>Konfiguration!K65*Konfiguration!K$48</f>
        <v>50</v>
      </c>
      <c r="L24" s="177"/>
      <c r="N24" s="208">
        <f t="shared" si="0"/>
        <v>0</v>
      </c>
      <c r="O24" s="208">
        <f t="shared" si="1"/>
        <v>0</v>
      </c>
      <c r="P24" s="208">
        <f t="shared" si="4"/>
        <v>0</v>
      </c>
      <c r="Q24" s="208">
        <f t="shared" si="3"/>
        <v>0</v>
      </c>
      <c r="S24" s="208">
        <f>IF(C24="I",B24*Konfiguration!$K$68,0)</f>
        <v>0</v>
      </c>
      <c r="T24" s="208">
        <f>IF(F24="I",E24*Konfiguration!$K$68,0)</f>
        <v>0</v>
      </c>
      <c r="U24" s="208">
        <f>IF(I25="I",H25*Konfiguration!$K$68,0)</f>
        <v>0</v>
      </c>
      <c r="V24" s="208">
        <f>IF(L24="I",K24*Konfiguration!$K$68,0)</f>
        <v>0</v>
      </c>
      <c r="W24" s="208"/>
      <c r="X24" s="208"/>
      <c r="Y24" s="208"/>
      <c r="Z24" s="208"/>
      <c r="AA24" s="208"/>
      <c r="AB24" s="208"/>
      <c r="AC24" s="208"/>
      <c r="AD24" s="208"/>
      <c r="AE24" s="208"/>
      <c r="AF24" s="208"/>
      <c r="AG24" s="208"/>
      <c r="AH24" s="208"/>
      <c r="AI24" s="208"/>
      <c r="AJ24" s="208"/>
      <c r="AK24" s="208"/>
    </row>
    <row r="25" spans="1:37" ht="13.5" customHeight="1" thickBot="1" x14ac:dyDescent="0.3">
      <c r="A25" s="43" t="str">
        <f>Konfiguration!A66</f>
        <v>Schlaf</v>
      </c>
      <c r="B25" s="44">
        <f>Konfiguration!B66*Konfiguration!$B$48</f>
        <v>20</v>
      </c>
      <c r="C25" s="167" t="s">
        <v>187</v>
      </c>
      <c r="D25" s="46" t="str">
        <f>Konfiguration!D66</f>
        <v>Wertierwandlung unterdr.</v>
      </c>
      <c r="E25" s="44">
        <f>Konfiguration!E66*Konfiguration!E$48</f>
        <v>50</v>
      </c>
      <c r="F25" s="177"/>
      <c r="G25" s="43" t="str">
        <f>Konfiguration!G66</f>
        <v>Alarm</v>
      </c>
      <c r="H25" s="44">
        <f>Konfiguration!H66*Konfiguration!H$48</f>
        <v>20</v>
      </c>
      <c r="I25" s="167"/>
      <c r="J25" s="49" t="str">
        <f>Konfiguration!J66</f>
        <v>Sphärenband</v>
      </c>
      <c r="K25" s="50">
        <f>Konfiguration!K66*Konfiguration!K$48</f>
        <v>100</v>
      </c>
      <c r="L25" s="218"/>
      <c r="N25" s="208">
        <f t="shared" si="0"/>
        <v>20</v>
      </c>
      <c r="O25" s="208">
        <f t="shared" si="1"/>
        <v>0</v>
      </c>
      <c r="P25" s="208">
        <f t="shared" si="4"/>
        <v>0</v>
      </c>
      <c r="Q25" s="208">
        <f t="shared" si="3"/>
        <v>0</v>
      </c>
      <c r="S25" s="208">
        <f>IF(C25="I",B25*Konfiguration!$K$68,0)</f>
        <v>0</v>
      </c>
      <c r="T25" s="208">
        <f>IF(F25="I",E25*Konfiguration!$K$68,0)</f>
        <v>0</v>
      </c>
      <c r="U25" s="208">
        <f>IF(I26="I",H26*Konfiguration!$K$68,0)</f>
        <v>0</v>
      </c>
      <c r="V25" s="208">
        <f>IF(L25="I",K25*Konfiguration!$K$68,0)</f>
        <v>0</v>
      </c>
      <c r="W25" s="208"/>
      <c r="X25" s="208"/>
      <c r="Y25" s="208"/>
      <c r="Z25" s="208"/>
      <c r="AA25" s="208"/>
      <c r="AB25" s="208"/>
      <c r="AC25" s="208"/>
      <c r="AD25" s="208"/>
      <c r="AE25" s="208"/>
      <c r="AF25" s="208"/>
      <c r="AG25" s="208"/>
      <c r="AH25" s="208"/>
      <c r="AI25" s="208"/>
      <c r="AJ25" s="208"/>
      <c r="AK25" s="208"/>
    </row>
    <row r="26" spans="1:37" ht="13.5" customHeight="1" x14ac:dyDescent="0.25">
      <c r="A26" s="43" t="str">
        <f>Konfiguration!A67</f>
        <v>Furcht</v>
      </c>
      <c r="B26" s="44">
        <f>Konfiguration!B67*Konfiguration!$B$48</f>
        <v>20</v>
      </c>
      <c r="C26" s="167"/>
      <c r="D26" s="47" t="str">
        <f>Konfiguration!D67</f>
        <v>Erwachen</v>
      </c>
      <c r="E26" s="41">
        <f>Konfiguration!E67*Konfiguration!E$48</f>
        <v>20</v>
      </c>
      <c r="F26" s="166"/>
      <c r="G26" s="43" t="str">
        <f>Konfiguration!G67</f>
        <v>Magiesicherung</v>
      </c>
      <c r="H26" s="44">
        <f>Konfiguration!H67*Konfiguration!H$48</f>
        <v>30</v>
      </c>
      <c r="I26" s="167"/>
      <c r="J26" s="51" t="s">
        <v>336</v>
      </c>
      <c r="K26" s="52" t="s">
        <v>25</v>
      </c>
      <c r="L26" s="53" t="str">
        <f>IF(SUM(Q27:Q45)=0,"X",SUM(Q27:Q45))</f>
        <v>X</v>
      </c>
      <c r="N26" s="208">
        <f t="shared" si="0"/>
        <v>0</v>
      </c>
      <c r="O26" s="208">
        <f t="shared" si="1"/>
        <v>0</v>
      </c>
      <c r="P26" s="208">
        <f t="shared" si="4"/>
        <v>0</v>
      </c>
      <c r="S26" s="208">
        <f>IF(C26="I",B26*Konfiguration!$K$68,0)</f>
        <v>0</v>
      </c>
      <c r="T26" s="208">
        <f>IF(F26="I",E26*Konfiguration!$K$68,0)</f>
        <v>0</v>
      </c>
      <c r="U26" s="208">
        <f>IF(I27="I",H27*Konfiguration!$K$68,0)</f>
        <v>0</v>
      </c>
      <c r="V26" s="208"/>
      <c r="W26" s="208"/>
      <c r="X26" s="208"/>
      <c r="Y26" s="208"/>
      <c r="Z26" s="208"/>
      <c r="AA26" s="208"/>
      <c r="AB26" s="208"/>
      <c r="AC26" s="208"/>
      <c r="AD26" s="208"/>
      <c r="AE26" s="208"/>
      <c r="AF26" s="208"/>
      <c r="AG26" s="208"/>
      <c r="AH26" s="208"/>
      <c r="AI26" s="208"/>
      <c r="AJ26" s="208"/>
      <c r="AK26" s="208"/>
    </row>
    <row r="27" spans="1:37" ht="13.5" customHeight="1" x14ac:dyDescent="0.25">
      <c r="A27" s="43" t="str">
        <f>Konfiguration!A68</f>
        <v>Krankheit</v>
      </c>
      <c r="B27" s="44">
        <f>Konfiguration!B68*Konfiguration!$B$48</f>
        <v>25</v>
      </c>
      <c r="C27" s="167"/>
      <c r="D27" s="43" t="str">
        <f>Konfiguration!D68</f>
        <v>Geist erreichen</v>
      </c>
      <c r="E27" s="44">
        <f>Konfiguration!E68*Konfiguration!E$48</f>
        <v>20</v>
      </c>
      <c r="F27" s="167"/>
      <c r="G27" s="43" t="str">
        <f>Konfiguration!G68</f>
        <v>Magisches Schloss</v>
      </c>
      <c r="H27" s="44">
        <f>Konfiguration!H68*Konfiguration!H$48</f>
        <v>30</v>
      </c>
      <c r="I27" s="167"/>
      <c r="J27" s="179" t="s">
        <v>364</v>
      </c>
      <c r="K27" s="180">
        <v>30</v>
      </c>
      <c r="L27" s="176"/>
      <c r="N27" s="208">
        <f t="shared" si="0"/>
        <v>0</v>
      </c>
      <c r="O27" s="208">
        <f t="shared" si="1"/>
        <v>0</v>
      </c>
      <c r="P27" s="208">
        <f t="shared" si="4"/>
        <v>0</v>
      </c>
      <c r="Q27" s="208">
        <f t="shared" si="3"/>
        <v>0</v>
      </c>
      <c r="S27" s="208">
        <f>IF(C27="I",B27*Konfiguration!$K$68,0)</f>
        <v>0</v>
      </c>
      <c r="T27" s="208">
        <f>IF(F27="I",E27*Konfiguration!$K$68,0)</f>
        <v>0</v>
      </c>
      <c r="U27" s="208">
        <f>IF(I28="I",H28*Konfiguration!$K$68,0)</f>
        <v>0</v>
      </c>
      <c r="V27" s="208">
        <f>IF(L27="I",K27*Konfiguration!$K$68,0)</f>
        <v>0</v>
      </c>
      <c r="W27" s="208"/>
      <c r="X27" s="208"/>
      <c r="Y27" s="208"/>
      <c r="Z27" s="208"/>
      <c r="AA27" s="208"/>
      <c r="AB27" s="208"/>
      <c r="AC27" s="208"/>
      <c r="AD27" s="208"/>
      <c r="AE27" s="208"/>
      <c r="AF27" s="208"/>
      <c r="AG27" s="208"/>
      <c r="AH27" s="208"/>
      <c r="AI27" s="208"/>
      <c r="AJ27" s="208"/>
      <c r="AK27" s="208"/>
    </row>
    <row r="28" spans="1:37" ht="13.5" customHeight="1" x14ac:dyDescent="0.25">
      <c r="A28" s="43" t="str">
        <f>Konfiguration!A69</f>
        <v>Lähmung</v>
      </c>
      <c r="B28" s="44">
        <f>Konfiguration!B69*Konfiguration!$B$48</f>
        <v>30</v>
      </c>
      <c r="C28" s="167"/>
      <c r="D28" s="46" t="str">
        <f>Konfiguration!D69</f>
        <v>Geist ordnen</v>
      </c>
      <c r="E28" s="44">
        <f>Konfiguration!E69*Konfiguration!E$48</f>
        <v>60</v>
      </c>
      <c r="F28" s="177"/>
      <c r="G28" s="43" t="str">
        <f>Konfiguration!G69</f>
        <v>Schloss öffnen</v>
      </c>
      <c r="H28" s="44">
        <f>Konfiguration!H69*Konfiguration!H$48</f>
        <v>30</v>
      </c>
      <c r="I28" s="167"/>
      <c r="J28" s="181"/>
      <c r="K28" s="182"/>
      <c r="L28" s="167"/>
      <c r="N28" s="208">
        <f t="shared" si="0"/>
        <v>0</v>
      </c>
      <c r="O28" s="208">
        <f t="shared" si="1"/>
        <v>0</v>
      </c>
      <c r="P28" s="208">
        <f t="shared" si="4"/>
        <v>0</v>
      </c>
      <c r="Q28" s="208">
        <f t="shared" si="3"/>
        <v>0</v>
      </c>
      <c r="S28" s="208">
        <f>IF(C28="I",B28*Konfiguration!$K$68,0)</f>
        <v>0</v>
      </c>
      <c r="T28" s="208">
        <f>IF(F28="I",E28*Konfiguration!$K$68,0)</f>
        <v>0</v>
      </c>
      <c r="U28" s="208">
        <f>IF(I29="I",H29*Konfiguration!$K$68,0)</f>
        <v>0</v>
      </c>
      <c r="V28" s="208">
        <f>IF(L28="I",K28*Konfiguration!$K$68,0)</f>
        <v>0</v>
      </c>
      <c r="W28" s="208"/>
      <c r="X28" s="208"/>
      <c r="Y28" s="208"/>
      <c r="Z28" s="208"/>
      <c r="AA28" s="208"/>
      <c r="AB28" s="208"/>
      <c r="AC28" s="208"/>
      <c r="AD28" s="208"/>
      <c r="AE28" s="208"/>
      <c r="AF28" s="208"/>
      <c r="AG28" s="208"/>
      <c r="AH28" s="208"/>
      <c r="AI28" s="208"/>
      <c r="AJ28" s="208"/>
      <c r="AK28" s="208"/>
    </row>
    <row r="29" spans="1:37" ht="13.5" customHeight="1" x14ac:dyDescent="0.25">
      <c r="A29" s="43" t="str">
        <f>Konfiguration!A70</f>
        <v>Schmerz</v>
      </c>
      <c r="B29" s="44">
        <f>Konfiguration!B70*Konfiguration!$B$48</f>
        <v>40</v>
      </c>
      <c r="C29" s="167"/>
      <c r="D29" s="47" t="str">
        <f>Konfiguration!D70</f>
        <v>Wiederbeleben</v>
      </c>
      <c r="E29" s="41">
        <f>Konfiguration!E70*Konfiguration!E$48</f>
        <v>100</v>
      </c>
      <c r="F29" s="166"/>
      <c r="G29" s="43" t="str">
        <f>Konfiguration!G70</f>
        <v>Astrale Tarnung</v>
      </c>
      <c r="H29" s="44">
        <f>Konfiguration!H70*Konfiguration!H$48</f>
        <v>50</v>
      </c>
      <c r="I29" s="167"/>
      <c r="J29" s="181"/>
      <c r="K29" s="182"/>
      <c r="L29" s="167"/>
      <c r="N29" s="208">
        <f t="shared" si="0"/>
        <v>0</v>
      </c>
      <c r="O29" s="208">
        <f t="shared" si="1"/>
        <v>0</v>
      </c>
      <c r="P29" s="208">
        <f t="shared" si="4"/>
        <v>0</v>
      </c>
      <c r="Q29" s="208">
        <f t="shared" si="3"/>
        <v>0</v>
      </c>
      <c r="S29" s="208">
        <f>IF(C29="I",B29*Konfiguration!$K$68,0)</f>
        <v>0</v>
      </c>
      <c r="T29" s="208">
        <f>IF(F29="I",E29*Konfiguration!$K$68,0)</f>
        <v>0</v>
      </c>
      <c r="U29" s="208">
        <f>IF(I30="I",H30*Konfiguration!$K$68,0)</f>
        <v>0</v>
      </c>
      <c r="V29" s="208">
        <f>IF(L29="I",K29*Konfiguration!$K$68,0)</f>
        <v>0</v>
      </c>
      <c r="W29" s="208"/>
      <c r="X29" s="208"/>
      <c r="Y29" s="208"/>
      <c r="Z29" s="208"/>
      <c r="AA29" s="208"/>
      <c r="AB29" s="208"/>
      <c r="AC29" s="208"/>
      <c r="AD29" s="208"/>
      <c r="AE29" s="208"/>
      <c r="AF29" s="208"/>
      <c r="AG29" s="208"/>
      <c r="AH29" s="208"/>
      <c r="AI29" s="208"/>
      <c r="AJ29" s="208"/>
      <c r="AK29" s="208"/>
    </row>
    <row r="30" spans="1:37" ht="13.5" customHeight="1" thickBot="1" x14ac:dyDescent="0.3">
      <c r="A30" s="43" t="str">
        <f>Konfiguration!A71</f>
        <v>Versteinern</v>
      </c>
      <c r="B30" s="44">
        <f>Konfiguration!B71*Konfiguration!$B$48</f>
        <v>50</v>
      </c>
      <c r="C30" s="167"/>
      <c r="D30" s="43" t="str">
        <f>Konfiguration!D71</f>
        <v>Allsicht</v>
      </c>
      <c r="E30" s="44">
        <f>Konfiguration!E71*Konfiguration!E$48</f>
        <v>100</v>
      </c>
      <c r="F30" s="167"/>
      <c r="G30" s="54" t="str">
        <f>Konfiguration!G71</f>
        <v>Scheintot</v>
      </c>
      <c r="H30" s="55">
        <f>Konfiguration!H71*Konfiguration!H$48</f>
        <v>50</v>
      </c>
      <c r="I30" s="178"/>
      <c r="J30" s="181"/>
      <c r="K30" s="182"/>
      <c r="L30" s="167"/>
      <c r="N30" s="208">
        <f t="shared" si="0"/>
        <v>0</v>
      </c>
      <c r="O30" s="208">
        <f t="shared" si="1"/>
        <v>0</v>
      </c>
      <c r="Q30" s="208">
        <f t="shared" si="3"/>
        <v>0</v>
      </c>
      <c r="S30" s="208">
        <f>IF(C30="I",B30*Konfiguration!$K$68,0)</f>
        <v>0</v>
      </c>
      <c r="T30" s="208">
        <f>IF(F30="I",E30*Konfiguration!$K$68,0)</f>
        <v>0</v>
      </c>
      <c r="U30" s="208"/>
      <c r="V30" s="208">
        <f>IF(L30="I",K30*Konfiguration!$K$68,0)</f>
        <v>0</v>
      </c>
      <c r="W30" s="208"/>
      <c r="X30" s="208"/>
      <c r="Y30" s="208"/>
      <c r="Z30" s="208"/>
      <c r="AA30" s="208"/>
      <c r="AB30" s="208"/>
      <c r="AC30" s="208"/>
      <c r="AD30" s="208"/>
      <c r="AE30" s="208"/>
      <c r="AF30" s="208"/>
      <c r="AG30" s="208"/>
      <c r="AH30" s="208"/>
      <c r="AI30" s="208"/>
      <c r="AJ30" s="208"/>
      <c r="AK30" s="208"/>
    </row>
    <row r="31" spans="1:37" ht="13.5" customHeight="1" thickBot="1" x14ac:dyDescent="0.3">
      <c r="A31" s="43" t="str">
        <f>Konfiguration!A72</f>
        <v>Magisches Gift</v>
      </c>
      <c r="B31" s="44">
        <f>Konfiguration!B72*Konfiguration!$B$48</f>
        <v>80</v>
      </c>
      <c r="C31" s="167"/>
      <c r="D31" s="54" t="str">
        <f>Konfiguration!D72</f>
        <v>Allheilung</v>
      </c>
      <c r="E31" s="55">
        <f>Konfiguration!E72*Konfiguration!E$48</f>
        <v>100</v>
      </c>
      <c r="F31" s="178"/>
      <c r="G31" s="51" t="s">
        <v>206</v>
      </c>
      <c r="H31" s="52" t="s">
        <v>25</v>
      </c>
      <c r="I31" s="56" t="str">
        <f>IF(SUM(P33:P47)=0,"X",SUM(P33:P47))</f>
        <v>X</v>
      </c>
      <c r="J31" s="181"/>
      <c r="K31" s="182"/>
      <c r="L31" s="167"/>
      <c r="N31" s="208">
        <f t="shared" si="0"/>
        <v>0</v>
      </c>
      <c r="O31" s="208">
        <f t="shared" si="1"/>
        <v>0</v>
      </c>
      <c r="Q31" s="208">
        <f t="shared" si="3"/>
        <v>0</v>
      </c>
      <c r="S31" s="208">
        <f>IF(C31="I",B31*Konfiguration!$K$68,0)</f>
        <v>0</v>
      </c>
      <c r="T31" s="208">
        <f>IF(F31="I",E31*Konfiguration!$K$68,0)</f>
        <v>0</v>
      </c>
      <c r="U31" s="208">
        <f>IF(I32="I",H32*Konfiguration!$K$68,0)</f>
        <v>0</v>
      </c>
      <c r="V31" s="208">
        <f>IF(L31="I",K31*Konfiguration!$K$68,0)</f>
        <v>0</v>
      </c>
      <c r="W31" s="208"/>
      <c r="X31" s="208"/>
      <c r="Y31" s="208"/>
      <c r="Z31" s="208"/>
      <c r="AA31" s="208"/>
      <c r="AB31" s="208"/>
      <c r="AC31" s="208"/>
      <c r="AD31" s="208"/>
      <c r="AE31" s="208"/>
      <c r="AF31" s="208"/>
      <c r="AG31" s="208"/>
      <c r="AH31" s="208"/>
      <c r="AI31" s="208"/>
      <c r="AJ31" s="208"/>
      <c r="AK31" s="208"/>
    </row>
    <row r="32" spans="1:37" ht="13.5" customHeight="1" x14ac:dyDescent="0.25">
      <c r="A32" s="46" t="str">
        <f>Konfiguration!A73</f>
        <v>Geistige Umnachtung</v>
      </c>
      <c r="B32" s="44">
        <f>Konfiguration!B73*Konfiguration!$B$48</f>
        <v>100</v>
      </c>
      <c r="C32" s="177"/>
      <c r="D32" s="51" t="s">
        <v>203</v>
      </c>
      <c r="E32" s="52" t="s">
        <v>25</v>
      </c>
      <c r="F32" s="53">
        <f>IF(SUM(O33:O52)=0,"X",SUM(O33:O52))</f>
        <v>90</v>
      </c>
      <c r="G32" s="43" t="str">
        <f>Konfiguration!G73</f>
        <v>Berserker 1</v>
      </c>
      <c r="H32" s="44">
        <f>Konfiguration!H73*Konfiguration!H$72</f>
        <v>10</v>
      </c>
      <c r="I32" s="167"/>
      <c r="J32" s="181"/>
      <c r="K32" s="182"/>
      <c r="L32" s="167"/>
      <c r="N32" s="208">
        <f t="shared" si="0"/>
        <v>0</v>
      </c>
      <c r="Q32" s="208">
        <f t="shared" si="3"/>
        <v>0</v>
      </c>
      <c r="S32" s="208">
        <f>IF(C32="I",B32*Konfiguration!$K$68,0)</f>
        <v>0</v>
      </c>
      <c r="U32" s="208">
        <f>IF(I33="I",H33*Konfiguration!$K$68,0)</f>
        <v>0</v>
      </c>
      <c r="V32" s="208">
        <f>IF(L32="I",K32*Konfiguration!$K$68,0)</f>
        <v>0</v>
      </c>
      <c r="W32" s="208"/>
      <c r="X32" s="208"/>
      <c r="Y32" s="208"/>
      <c r="Z32" s="208"/>
      <c r="AA32" s="208"/>
      <c r="AB32" s="208"/>
      <c r="AC32" s="208"/>
      <c r="AD32" s="208"/>
      <c r="AE32" s="208"/>
      <c r="AF32" s="208"/>
      <c r="AG32" s="208"/>
      <c r="AH32" s="208"/>
      <c r="AI32" s="208"/>
      <c r="AJ32" s="208"/>
      <c r="AK32" s="208"/>
    </row>
    <row r="33" spans="1:37" ht="13.5" customHeight="1" x14ac:dyDescent="0.25">
      <c r="A33" s="47" t="str">
        <f>Konfiguration!A74</f>
        <v>Waffe erhitzen</v>
      </c>
      <c r="B33" s="41">
        <f>Konfiguration!B74*Konfiguration!$B$48</f>
        <v>10</v>
      </c>
      <c r="C33" s="166"/>
      <c r="D33" s="40" t="str">
        <f>Konfiguration!D74</f>
        <v>Kampfschutz 1</v>
      </c>
      <c r="E33" s="214">
        <f>Konfiguration!E74*Konfiguration!E$73</f>
        <v>10</v>
      </c>
      <c r="F33" s="176" t="s">
        <v>365</v>
      </c>
      <c r="G33" s="43" t="str">
        <f>Konfiguration!G74</f>
        <v>Berserker 2</v>
      </c>
      <c r="H33" s="44">
        <f>Konfiguration!H74*Konfiguration!H$72</f>
        <v>20</v>
      </c>
      <c r="I33" s="167"/>
      <c r="J33" s="181"/>
      <c r="K33" s="182"/>
      <c r="L33" s="167"/>
      <c r="N33" s="208">
        <f t="shared" si="0"/>
        <v>0</v>
      </c>
      <c r="O33" s="208">
        <f t="shared" ref="O33:O38" si="5">IF(F33&lt;&gt;"",E33,0)</f>
        <v>10</v>
      </c>
      <c r="P33" s="208">
        <f>IF(I32&lt;&gt;"",H32*I32,0)</f>
        <v>0</v>
      </c>
      <c r="Q33" s="208">
        <f t="shared" si="3"/>
        <v>0</v>
      </c>
      <c r="S33" s="208">
        <f>IF(C33="I",B33*Konfiguration!$K$68,0)</f>
        <v>0</v>
      </c>
      <c r="T33" s="208">
        <f>IF(F33="I",E33*Konfiguration!$K$68,0)</f>
        <v>0</v>
      </c>
      <c r="U33" s="208">
        <f>IF(I34="I",H34*Konfiguration!$K$68,0)</f>
        <v>0</v>
      </c>
      <c r="V33" s="208">
        <f>IF(L33="I",K33*Konfiguration!$K$68,0)</f>
        <v>0</v>
      </c>
      <c r="W33" s="208"/>
      <c r="X33" s="208"/>
      <c r="Y33" s="208"/>
      <c r="Z33" s="208"/>
      <c r="AA33" s="208"/>
      <c r="AB33" s="208"/>
      <c r="AC33" s="208"/>
      <c r="AD33" s="208"/>
      <c r="AE33" s="208"/>
      <c r="AF33" s="208"/>
      <c r="AG33" s="208"/>
      <c r="AH33" s="208"/>
      <c r="AI33" s="208"/>
      <c r="AJ33" s="208"/>
      <c r="AK33" s="208"/>
    </row>
    <row r="34" spans="1:37" ht="13.5" customHeight="1" x14ac:dyDescent="0.25">
      <c r="A34" s="43" t="str">
        <f>Konfiguration!A75</f>
        <v>Windstoß</v>
      </c>
      <c r="B34" s="44">
        <f>Konfiguration!B75*Konfiguration!$B$48</f>
        <v>20</v>
      </c>
      <c r="C34" s="167"/>
      <c r="D34" s="47" t="str">
        <f>Konfiguration!D75</f>
        <v>Kampfschutz 2</v>
      </c>
      <c r="E34" s="215">
        <f>Konfiguration!E75*Konfiguration!E$73</f>
        <v>20</v>
      </c>
      <c r="F34" s="166" t="s">
        <v>365</v>
      </c>
      <c r="G34" s="43" t="str">
        <f>Konfiguration!G75</f>
        <v>Berserker 3</v>
      </c>
      <c r="H34" s="44">
        <f>Konfiguration!H75*Konfiguration!H$72</f>
        <v>30</v>
      </c>
      <c r="I34" s="167"/>
      <c r="J34" s="181"/>
      <c r="K34" s="182"/>
      <c r="L34" s="167"/>
      <c r="N34" s="208">
        <f t="shared" si="0"/>
        <v>0</v>
      </c>
      <c r="O34" s="208">
        <f t="shared" si="5"/>
        <v>20</v>
      </c>
      <c r="P34" s="208">
        <f t="shared" ref="P34:P36" si="6">IF(I33&lt;&gt;"",H33*I33,0)</f>
        <v>0</v>
      </c>
      <c r="Q34" s="208">
        <f t="shared" si="3"/>
        <v>0</v>
      </c>
      <c r="S34" s="208">
        <f>IF(C34="I",B34*Konfiguration!$K$68,0)</f>
        <v>0</v>
      </c>
      <c r="T34" s="208">
        <f>IF(F39="I",E39*Konfiguration!$K$68,0)</f>
        <v>0</v>
      </c>
      <c r="U34" s="208">
        <f>IF(I35="I",H35*Konfiguration!$K$68,0)</f>
        <v>0</v>
      </c>
      <c r="V34" s="208">
        <f>IF(L34="I",K34*Konfiguration!$K$68,0)</f>
        <v>0</v>
      </c>
      <c r="W34" s="208"/>
      <c r="X34" s="208"/>
      <c r="Y34" s="208"/>
      <c r="Z34" s="208"/>
      <c r="AA34" s="208"/>
      <c r="AB34" s="208"/>
      <c r="AC34" s="208"/>
      <c r="AD34" s="208"/>
      <c r="AE34" s="208"/>
      <c r="AF34" s="208"/>
      <c r="AG34" s="208"/>
      <c r="AH34" s="208"/>
      <c r="AI34" s="208"/>
      <c r="AJ34" s="208"/>
      <c r="AK34" s="208"/>
    </row>
    <row r="35" spans="1:37" ht="13.5" customHeight="1" x14ac:dyDescent="0.25">
      <c r="A35" s="43" t="str">
        <f>Konfiguration!A76</f>
        <v>Erdbeben</v>
      </c>
      <c r="B35" s="44">
        <f>Konfiguration!B76*Konfiguration!$B$48</f>
        <v>40</v>
      </c>
      <c r="C35" s="167"/>
      <c r="D35" s="43" t="str">
        <f>Konfiguration!D76</f>
        <v>Kampfschutz 3</v>
      </c>
      <c r="E35" s="216">
        <f>Konfiguration!E76*Konfiguration!E$73</f>
        <v>30</v>
      </c>
      <c r="F35" s="167" t="s">
        <v>365</v>
      </c>
      <c r="G35" s="43" t="str">
        <f>Konfiguration!G76</f>
        <v>Berserker 4</v>
      </c>
      <c r="H35" s="44">
        <f>Konfiguration!H76*Konfiguration!H$72</f>
        <v>50</v>
      </c>
      <c r="I35" s="167"/>
      <c r="J35" s="181"/>
      <c r="K35" s="182"/>
      <c r="L35" s="167"/>
      <c r="N35" s="208">
        <f t="shared" si="0"/>
        <v>0</v>
      </c>
      <c r="O35" s="208">
        <f t="shared" si="5"/>
        <v>30</v>
      </c>
      <c r="P35" s="208">
        <f t="shared" si="6"/>
        <v>0</v>
      </c>
      <c r="Q35" s="208">
        <f t="shared" si="3"/>
        <v>0</v>
      </c>
      <c r="S35" s="208">
        <f>IF(C35="I",B35*Konfiguration!$K$68,0)</f>
        <v>0</v>
      </c>
      <c r="T35" s="208">
        <f>IF(F40="I",E40*Konfiguration!$K$68,0)</f>
        <v>0</v>
      </c>
      <c r="U35" s="208">
        <f>IF(I36="I",H36*Konfiguration!$K$68,0)</f>
        <v>0</v>
      </c>
      <c r="V35" s="208">
        <f>IF(L35="I",K35*Konfiguration!$K$68,0)</f>
        <v>0</v>
      </c>
      <c r="W35" s="208"/>
      <c r="X35" s="208"/>
      <c r="Y35" s="208"/>
      <c r="Z35" s="208"/>
      <c r="AA35" s="208"/>
      <c r="AB35" s="208"/>
      <c r="AC35" s="208"/>
      <c r="AD35" s="208"/>
      <c r="AE35" s="208"/>
      <c r="AF35" s="208"/>
      <c r="AG35" s="208"/>
      <c r="AH35" s="208"/>
      <c r="AI35" s="208"/>
      <c r="AJ35" s="208"/>
      <c r="AK35" s="208"/>
    </row>
    <row r="36" spans="1:37" ht="13.5" customHeight="1" x14ac:dyDescent="0.25">
      <c r="A36" s="43" t="str">
        <f>Konfiguration!A77</f>
        <v>Tornardo</v>
      </c>
      <c r="B36" s="44">
        <f>Konfiguration!B77*Konfiguration!$B$48</f>
        <v>50</v>
      </c>
      <c r="C36" s="167"/>
      <c r="D36" s="43" t="str">
        <f>Konfiguration!D77</f>
        <v>Kampfschutz 4</v>
      </c>
      <c r="E36" s="216">
        <f>Konfiguration!E77*Konfiguration!E$73</f>
        <v>40</v>
      </c>
      <c r="F36" s="167"/>
      <c r="G36" s="43" t="str">
        <f>Konfiguration!G77</f>
        <v>Feueraugen</v>
      </c>
      <c r="H36" s="44">
        <f>Konfiguration!H77*Konfiguration!H$72</f>
        <v>10</v>
      </c>
      <c r="I36" s="167"/>
      <c r="J36" s="181"/>
      <c r="K36" s="182"/>
      <c r="L36" s="167"/>
      <c r="N36" s="208">
        <f t="shared" si="0"/>
        <v>0</v>
      </c>
      <c r="O36" s="208">
        <f t="shared" si="5"/>
        <v>0</v>
      </c>
      <c r="P36" s="208">
        <f t="shared" si="6"/>
        <v>0</v>
      </c>
      <c r="Q36" s="208">
        <f t="shared" si="3"/>
        <v>0</v>
      </c>
      <c r="S36" s="208">
        <f>IF(C36="I",B36*Konfiguration!$K$68,0)</f>
        <v>0</v>
      </c>
      <c r="T36" s="208">
        <f>IF(F41="I",E41*Konfiguration!$K$68,0)</f>
        <v>0</v>
      </c>
      <c r="U36" s="208">
        <f>IF(I37="I",H37*Konfiguration!$K$68,0)</f>
        <v>0</v>
      </c>
      <c r="V36" s="208">
        <f>IF(L36="I",K36*Konfiguration!$K$68,0)</f>
        <v>0</v>
      </c>
      <c r="W36" s="208"/>
      <c r="X36" s="208"/>
      <c r="Y36" s="208"/>
      <c r="Z36" s="208"/>
      <c r="AA36" s="208"/>
      <c r="AB36" s="208"/>
      <c r="AC36" s="208"/>
      <c r="AD36" s="208"/>
      <c r="AE36" s="208"/>
      <c r="AF36" s="208"/>
      <c r="AG36" s="208"/>
      <c r="AH36" s="208"/>
      <c r="AI36" s="208"/>
      <c r="AJ36" s="208"/>
      <c r="AK36" s="208"/>
    </row>
    <row r="37" spans="1:37" ht="13.5" customHeight="1" x14ac:dyDescent="0.25">
      <c r="A37" s="46" t="str">
        <f>Konfiguration!A78</f>
        <v>Verwurzeln</v>
      </c>
      <c r="B37" s="44">
        <f>Konfiguration!B78*Konfiguration!$B$48</f>
        <v>60</v>
      </c>
      <c r="C37" s="177"/>
      <c r="D37" s="43" t="str">
        <f>Konfiguration!D78</f>
        <v>Kampfschutz 5</v>
      </c>
      <c r="E37" s="216">
        <f>Konfiguration!E78*Konfiguration!E$73</f>
        <v>50</v>
      </c>
      <c r="F37" s="167"/>
      <c r="G37" s="43" t="str">
        <f>Konfiguration!G78</f>
        <v>Vergessen</v>
      </c>
      <c r="H37" s="44">
        <f>Konfiguration!H78*Konfiguration!H$72</f>
        <v>20</v>
      </c>
      <c r="I37" s="167"/>
      <c r="J37" s="181"/>
      <c r="K37" s="182"/>
      <c r="L37" s="167"/>
      <c r="N37" s="208">
        <f t="shared" si="0"/>
        <v>0</v>
      </c>
      <c r="O37" s="208">
        <f t="shared" si="5"/>
        <v>0</v>
      </c>
      <c r="P37" s="208">
        <f>IF(I36&lt;&gt;"",H36,0)</f>
        <v>0</v>
      </c>
      <c r="Q37" s="208">
        <f t="shared" si="3"/>
        <v>0</v>
      </c>
      <c r="S37" s="208">
        <f>IF(C37="I",B37*Konfiguration!$K$68,0)</f>
        <v>0</v>
      </c>
      <c r="T37" s="208">
        <f>IF(F42="I",E42*Konfiguration!$K$68,0)</f>
        <v>0</v>
      </c>
      <c r="U37" s="208">
        <f>IF(I38="I",H38*Konfiguration!$K$68,0)</f>
        <v>0</v>
      </c>
      <c r="V37" s="208">
        <f>IF(L37="I",K37*Konfiguration!$K$68,0)</f>
        <v>0</v>
      </c>
      <c r="W37" s="208"/>
      <c r="X37" s="208"/>
      <c r="Y37" s="208"/>
      <c r="Z37" s="208"/>
      <c r="AA37" s="208"/>
      <c r="AB37" s="208"/>
      <c r="AC37" s="208"/>
      <c r="AD37" s="208"/>
      <c r="AE37" s="208"/>
      <c r="AF37" s="208"/>
      <c r="AG37" s="208"/>
      <c r="AH37" s="208"/>
      <c r="AI37" s="208"/>
      <c r="AJ37" s="208"/>
      <c r="AK37" s="208"/>
    </row>
    <row r="38" spans="1:37" ht="13.5" customHeight="1" x14ac:dyDescent="0.25">
      <c r="A38" s="47" t="str">
        <f>Konfiguration!A79</f>
        <v>Magiespiegel</v>
      </c>
      <c r="B38" s="41">
        <f>Konfiguration!B79*Konfiguration!$B$48</f>
        <v>40</v>
      </c>
      <c r="C38" s="166"/>
      <c r="D38" s="43" t="str">
        <f>Konfiguration!D79</f>
        <v>Kampfschutz 6</v>
      </c>
      <c r="E38" s="216">
        <f>Konfiguration!E79*Konfiguration!E$73</f>
        <v>60</v>
      </c>
      <c r="F38" s="167"/>
      <c r="G38" s="43" t="str">
        <f>Konfiguration!G79</f>
        <v>Fluch 1</v>
      </c>
      <c r="H38" s="44">
        <f>Konfiguration!H79*Konfiguration!H$72</f>
        <v>30</v>
      </c>
      <c r="I38" s="167"/>
      <c r="J38" s="181"/>
      <c r="K38" s="182"/>
      <c r="L38" s="167"/>
      <c r="N38" s="208">
        <f t="shared" si="0"/>
        <v>0</v>
      </c>
      <c r="O38" s="208">
        <f t="shared" si="5"/>
        <v>0</v>
      </c>
      <c r="P38" s="208">
        <f>IF(I37&lt;&gt;"",H37,0)</f>
        <v>0</v>
      </c>
      <c r="Q38" s="208">
        <f t="shared" si="3"/>
        <v>0</v>
      </c>
      <c r="S38" s="208">
        <f>IF(C38="I",B38*Konfiguration!$K$68,0)</f>
        <v>0</v>
      </c>
      <c r="T38" s="208">
        <f>IF(F43="I",E43*Konfiguration!$K$68,0)</f>
        <v>0</v>
      </c>
      <c r="U38" s="208">
        <f>IF(I40="I",H40*Konfiguration!$K$68,0)</f>
        <v>0</v>
      </c>
      <c r="V38" s="208">
        <f>IF(L38="I",K38*Konfiguration!$K$68,0)</f>
        <v>0</v>
      </c>
      <c r="W38" s="208"/>
      <c r="X38" s="208"/>
      <c r="Y38" s="208"/>
      <c r="Z38" s="208"/>
      <c r="AA38" s="208"/>
      <c r="AB38" s="208"/>
      <c r="AC38" s="208"/>
      <c r="AD38" s="208"/>
      <c r="AE38" s="208"/>
      <c r="AF38" s="208"/>
      <c r="AG38" s="208"/>
      <c r="AH38" s="208"/>
      <c r="AI38" s="208"/>
      <c r="AJ38" s="208"/>
      <c r="AK38" s="208"/>
    </row>
    <row r="39" spans="1:37" ht="13.5" customHeight="1" thickBot="1" x14ac:dyDescent="0.3">
      <c r="A39" s="54" t="str">
        <f>Konfiguration!A80</f>
        <v>Schildbrecher</v>
      </c>
      <c r="B39" s="55">
        <f>Konfiguration!B80*Konfiguration!$B$48</f>
        <v>100</v>
      </c>
      <c r="C39" s="178"/>
      <c r="D39" s="43" t="str">
        <f>Konfiguration!D80</f>
        <v>Magische Rüstung 1</v>
      </c>
      <c r="E39" s="44">
        <f>Konfiguration!E80*Konfiguration!E$73</f>
        <v>20</v>
      </c>
      <c r="F39" s="167"/>
      <c r="G39" s="43" t="str">
        <f>Konfiguration!G80</f>
        <v>Magischer Segen</v>
      </c>
      <c r="H39" s="44">
        <f>Konfiguration!H80*Konfiguration!H$72</f>
        <v>20</v>
      </c>
      <c r="I39" s="167"/>
      <c r="J39" s="181"/>
      <c r="K39" s="182"/>
      <c r="L39" s="167"/>
      <c r="N39" s="208">
        <f t="shared" si="0"/>
        <v>0</v>
      </c>
      <c r="O39" s="208">
        <f t="shared" ref="O39:O43" si="7">IF(F39&lt;&gt;"",E39,0)</f>
        <v>0</v>
      </c>
      <c r="P39" s="208">
        <f>IF(I38&lt;&gt;"",H38,0)</f>
        <v>0</v>
      </c>
      <c r="Q39" s="208">
        <f t="shared" si="3"/>
        <v>0</v>
      </c>
      <c r="S39" s="208">
        <f>IF(C39="I",B39*Konfiguration!$K$68,0)</f>
        <v>0</v>
      </c>
      <c r="T39" s="208">
        <f>IF(F44="I",E44*Konfiguration!$K$68,0)</f>
        <v>0</v>
      </c>
      <c r="U39" s="208">
        <f>IF(I41="I",H41*Konfiguration!$K$68,0)</f>
        <v>0</v>
      </c>
      <c r="V39" s="208">
        <f>IF(L39="I",K39*Konfiguration!$K$68,0)</f>
        <v>0</v>
      </c>
      <c r="W39" s="208"/>
      <c r="X39" s="208"/>
      <c r="Y39" s="208"/>
      <c r="Z39" s="208"/>
      <c r="AA39" s="208"/>
      <c r="AB39" s="208"/>
      <c r="AC39" s="208"/>
      <c r="AD39" s="208"/>
      <c r="AE39" s="208"/>
      <c r="AF39" s="208"/>
      <c r="AG39" s="208"/>
      <c r="AH39" s="208"/>
      <c r="AI39" s="208"/>
      <c r="AJ39" s="208"/>
      <c r="AK39" s="208"/>
    </row>
    <row r="40" spans="1:37" ht="13.5" customHeight="1" x14ac:dyDescent="0.25">
      <c r="A40" s="51" t="s">
        <v>211</v>
      </c>
      <c r="B40" s="52" t="s">
        <v>25</v>
      </c>
      <c r="C40" s="53">
        <f>IF(SUM(N41:N52)=0,"X",SUM(N41:N52))</f>
        <v>45</v>
      </c>
      <c r="D40" s="43" t="str">
        <f>Konfiguration!D81</f>
        <v>Magische Rüstung 2</v>
      </c>
      <c r="E40" s="44">
        <f>Konfiguration!E81*Konfiguration!E$73</f>
        <v>40</v>
      </c>
      <c r="F40" s="167"/>
      <c r="G40" s="43" t="str">
        <f>Konfiguration!G81</f>
        <v>Seelenspiegel</v>
      </c>
      <c r="H40" s="44">
        <f>Konfiguration!H81*Konfiguration!H$72</f>
        <v>30</v>
      </c>
      <c r="I40" s="167"/>
      <c r="J40" s="181"/>
      <c r="K40" s="182"/>
      <c r="L40" s="167"/>
      <c r="O40" s="208">
        <f t="shared" si="7"/>
        <v>0</v>
      </c>
      <c r="P40" s="208">
        <f t="shared" ref="P40:P47" si="8">IF(I40&lt;&gt;"",H40,0)</f>
        <v>0</v>
      </c>
      <c r="Q40" s="208">
        <f t="shared" si="3"/>
        <v>0</v>
      </c>
      <c r="T40" s="208">
        <f>IF(F45="I",E45*Konfiguration!$K$68,0)</f>
        <v>0</v>
      </c>
      <c r="U40" s="208">
        <f>IF(I42="I",H42*Konfiguration!$K$68,0)</f>
        <v>0</v>
      </c>
      <c r="V40" s="208">
        <f>IF(L40="I",K40*Konfiguration!$K$68,0)</f>
        <v>0</v>
      </c>
      <c r="W40" s="208"/>
      <c r="X40" s="208"/>
      <c r="Y40" s="208"/>
      <c r="Z40" s="208"/>
      <c r="AA40" s="208"/>
      <c r="AB40" s="208"/>
      <c r="AC40" s="208"/>
      <c r="AD40" s="208"/>
      <c r="AE40" s="208"/>
      <c r="AF40" s="208"/>
      <c r="AG40" s="208"/>
      <c r="AH40" s="208"/>
      <c r="AI40" s="208"/>
      <c r="AJ40" s="208"/>
      <c r="AK40" s="208"/>
    </row>
    <row r="41" spans="1:37" ht="13.5" customHeight="1" x14ac:dyDescent="0.25">
      <c r="A41" s="40" t="str">
        <f>Konfiguration!A82</f>
        <v>Magie spüren</v>
      </c>
      <c r="B41" s="41">
        <f>Konfiguration!B82*Konfiguration!$B$81</f>
        <v>5</v>
      </c>
      <c r="C41" s="176" t="s">
        <v>187</v>
      </c>
      <c r="D41" s="43" t="str">
        <f>Konfiguration!D82</f>
        <v>Magische Rüstung 3</v>
      </c>
      <c r="E41" s="44">
        <f>Konfiguration!E82*Konfiguration!E$73</f>
        <v>70</v>
      </c>
      <c r="F41" s="167"/>
      <c r="G41" s="43" t="str">
        <f>Konfiguration!G82</f>
        <v>Freundschaft</v>
      </c>
      <c r="H41" s="44">
        <f>Konfiguration!H82*Konfiguration!H$72</f>
        <v>35</v>
      </c>
      <c r="I41" s="167"/>
      <c r="J41" s="181"/>
      <c r="K41" s="182"/>
      <c r="L41" s="167"/>
      <c r="N41" s="208">
        <f t="shared" ref="N41:N52" si="9">IF(C41&lt;&gt;"",B41,0)</f>
        <v>5</v>
      </c>
      <c r="O41" s="208">
        <f t="shared" si="7"/>
        <v>0</v>
      </c>
      <c r="P41" s="208">
        <f t="shared" si="8"/>
        <v>0</v>
      </c>
      <c r="Q41" s="208">
        <f t="shared" si="3"/>
        <v>0</v>
      </c>
      <c r="S41" s="208">
        <f>IF(C41="I",B41*Konfiguration!$K$68,0)</f>
        <v>0</v>
      </c>
      <c r="T41" s="208">
        <f>IF(F46="I",E46*Konfiguration!$K$68,0)</f>
        <v>0</v>
      </c>
      <c r="U41" s="208">
        <f>IF(I43="I",H43*Konfiguration!$K$68,0)</f>
        <v>0</v>
      </c>
      <c r="V41" s="208">
        <f>IF(L41="I",K41*Konfiguration!$K$68,0)</f>
        <v>0</v>
      </c>
      <c r="W41" s="208"/>
      <c r="X41" s="208"/>
      <c r="Y41" s="208"/>
      <c r="Z41" s="208"/>
      <c r="AA41" s="208"/>
      <c r="AB41" s="208"/>
      <c r="AC41" s="208"/>
      <c r="AD41" s="208"/>
      <c r="AE41" s="208"/>
      <c r="AF41" s="208"/>
      <c r="AG41" s="208"/>
      <c r="AH41" s="208"/>
      <c r="AI41" s="208"/>
      <c r="AJ41" s="208"/>
      <c r="AK41" s="208"/>
    </row>
    <row r="42" spans="1:37" ht="13.5" customHeight="1" x14ac:dyDescent="0.25">
      <c r="A42" s="43" t="str">
        <f>Konfiguration!A83</f>
        <v>Dämonen spüren</v>
      </c>
      <c r="B42" s="44">
        <f>Konfiguration!B83*Konfiguration!$B$81</f>
        <v>10</v>
      </c>
      <c r="C42" s="167" t="s">
        <v>187</v>
      </c>
      <c r="D42" s="43" t="str">
        <f>Konfiguration!D83</f>
        <v>Magische Rüstung 4</v>
      </c>
      <c r="E42" s="44">
        <f>Konfiguration!E83*Konfiguration!E$73</f>
        <v>100</v>
      </c>
      <c r="F42" s="167"/>
      <c r="G42" s="43" t="str">
        <f>Konfiguration!G83</f>
        <v>Tiergestalt</v>
      </c>
      <c r="H42" s="44">
        <f>Konfiguration!H83*Konfiguration!H$72</f>
        <v>40</v>
      </c>
      <c r="I42" s="167"/>
      <c r="J42" s="181"/>
      <c r="K42" s="182"/>
      <c r="L42" s="167"/>
      <c r="N42" s="208">
        <f t="shared" si="9"/>
        <v>10</v>
      </c>
      <c r="O42" s="208">
        <f t="shared" si="7"/>
        <v>0</v>
      </c>
      <c r="P42" s="208">
        <f t="shared" si="8"/>
        <v>0</v>
      </c>
      <c r="Q42" s="208">
        <f t="shared" si="3"/>
        <v>0</v>
      </c>
      <c r="S42" s="208">
        <f>IF(C42="I",B42*Konfiguration!$K$68,0)</f>
        <v>0</v>
      </c>
      <c r="T42" s="208">
        <f>IF(F47="I",E47*Konfiguration!$K$68,0)</f>
        <v>0</v>
      </c>
      <c r="U42" s="208">
        <f>IF(I44="I",H44*Konfiguration!$K$68,0)</f>
        <v>0</v>
      </c>
      <c r="V42" s="208">
        <f>IF(L42="I",K42*Konfiguration!$K$68,0)</f>
        <v>0</v>
      </c>
      <c r="W42" s="208"/>
      <c r="X42" s="208"/>
      <c r="Y42" s="208"/>
      <c r="Z42" s="208"/>
      <c r="AA42" s="208"/>
      <c r="AB42" s="208"/>
      <c r="AC42" s="208"/>
      <c r="AD42" s="208"/>
      <c r="AE42" s="208"/>
      <c r="AF42" s="208"/>
      <c r="AG42" s="208"/>
      <c r="AH42" s="208"/>
      <c r="AI42" s="208"/>
      <c r="AJ42" s="208"/>
      <c r="AK42" s="208"/>
    </row>
    <row r="43" spans="1:37" ht="13.5" customHeight="1" x14ac:dyDescent="0.25">
      <c r="A43" s="43" t="str">
        <f>Konfiguration!A84</f>
        <v>Geister spüren</v>
      </c>
      <c r="B43" s="44">
        <f>Konfiguration!B84*Konfiguration!$B$81</f>
        <v>10</v>
      </c>
      <c r="C43" s="167" t="s">
        <v>187</v>
      </c>
      <c r="D43" s="43" t="str">
        <f>Konfiguration!D84</f>
        <v>Magische Rüstung 5</v>
      </c>
      <c r="E43" s="44">
        <f>Konfiguration!E84*Konfiguration!E$73</f>
        <v>150</v>
      </c>
      <c r="F43" s="167"/>
      <c r="G43" s="43" t="str">
        <f>Konfiguration!G84</f>
        <v>Voodoo</v>
      </c>
      <c r="H43" s="44">
        <f>Konfiguration!H84*Konfiguration!H$72</f>
        <v>50</v>
      </c>
      <c r="I43" s="167"/>
      <c r="J43" s="181"/>
      <c r="K43" s="182"/>
      <c r="L43" s="167"/>
      <c r="N43" s="208">
        <f t="shared" si="9"/>
        <v>10</v>
      </c>
      <c r="O43" s="208">
        <f t="shared" si="7"/>
        <v>0</v>
      </c>
      <c r="P43" s="208">
        <f t="shared" si="8"/>
        <v>0</v>
      </c>
      <c r="Q43" s="208">
        <f t="shared" si="3"/>
        <v>0</v>
      </c>
      <c r="S43" s="208">
        <f>IF(C43="I",B43*Konfiguration!$K$68,0)</f>
        <v>0</v>
      </c>
      <c r="T43" s="208">
        <f>IF(F48="I",E48*Konfiguration!$K$68,0)</f>
        <v>0</v>
      </c>
      <c r="U43" s="208">
        <f>IF(I45="I",H45*Konfiguration!$K$68,0)</f>
        <v>0</v>
      </c>
      <c r="V43" s="208">
        <f>IF(L43="I",K43*Konfiguration!$K$68,0)</f>
        <v>0</v>
      </c>
      <c r="W43" s="208"/>
      <c r="X43" s="208"/>
      <c r="Y43" s="208"/>
      <c r="Z43" s="208"/>
      <c r="AA43" s="208"/>
      <c r="AB43" s="208"/>
      <c r="AC43" s="208"/>
      <c r="AD43" s="208"/>
      <c r="AE43" s="208"/>
      <c r="AF43" s="208"/>
      <c r="AG43" s="208"/>
      <c r="AH43" s="208"/>
      <c r="AI43" s="208"/>
      <c r="AJ43" s="208"/>
      <c r="AK43" s="208"/>
    </row>
    <row r="44" spans="1:37" ht="13.5" customHeight="1" x14ac:dyDescent="0.25">
      <c r="A44" s="43" t="str">
        <f>Konfiguration!A85</f>
        <v>Wiedergänger spüren</v>
      </c>
      <c r="B44" s="44">
        <f>Konfiguration!B85*Konfiguration!$B$81</f>
        <v>10</v>
      </c>
      <c r="C44" s="167" t="s">
        <v>187</v>
      </c>
      <c r="D44" s="43" t="str">
        <f>Konfiguration!D85</f>
        <v>Magische Rüstung 6</v>
      </c>
      <c r="E44" s="44">
        <f>Konfiguration!E85*Konfiguration!E$73</f>
        <v>200</v>
      </c>
      <c r="F44" s="167"/>
      <c r="G44" s="43" t="str">
        <f>Konfiguration!G85</f>
        <v>Wahrheit</v>
      </c>
      <c r="H44" s="44">
        <f>Konfiguration!H85*Konfiguration!H$72</f>
        <v>70</v>
      </c>
      <c r="I44" s="167"/>
      <c r="J44" s="181"/>
      <c r="K44" s="182"/>
      <c r="L44" s="167"/>
      <c r="N44" s="208">
        <f t="shared" si="9"/>
        <v>10</v>
      </c>
      <c r="O44" s="208">
        <f>IF(F44&lt;&gt;"",E44,0)</f>
        <v>0</v>
      </c>
      <c r="P44" s="208">
        <f t="shared" si="8"/>
        <v>0</v>
      </c>
      <c r="Q44" s="208">
        <f t="shared" si="3"/>
        <v>0</v>
      </c>
      <c r="S44" s="208">
        <f>IF(C44="I",B44*Konfiguration!$K$68,0)</f>
        <v>0</v>
      </c>
      <c r="T44" s="208">
        <f>IF(F49="I",E49*Konfiguration!$K$68,0)</f>
        <v>0</v>
      </c>
      <c r="U44" s="208">
        <f>IF(I46="I",H46*Konfiguration!$K$68,0)</f>
        <v>0</v>
      </c>
      <c r="V44" s="208">
        <f>IF(L44="I",K44*Konfiguration!$K$68,0)</f>
        <v>0</v>
      </c>
      <c r="W44" s="208"/>
      <c r="X44" s="208"/>
      <c r="Y44" s="208"/>
      <c r="Z44" s="208"/>
      <c r="AA44" s="208"/>
      <c r="AB44" s="208"/>
      <c r="AC44" s="208"/>
      <c r="AD44" s="208"/>
      <c r="AE44" s="208"/>
      <c r="AF44" s="208"/>
      <c r="AG44" s="208"/>
      <c r="AH44" s="208"/>
      <c r="AI44" s="208"/>
      <c r="AJ44" s="208"/>
      <c r="AK44" s="208"/>
    </row>
    <row r="45" spans="1:37" ht="13.5" customHeight="1" thickBot="1" x14ac:dyDescent="0.3">
      <c r="A45" s="46" t="str">
        <f>Konfiguration!A86</f>
        <v>Dimensionsübergänge spüren</v>
      </c>
      <c r="B45" s="44">
        <f>Konfiguration!B86*Konfiguration!$B$81</f>
        <v>50</v>
      </c>
      <c r="C45" s="177"/>
      <c r="D45" s="221" t="str">
        <f>Konfiguration!D86</f>
        <v>Magischer Schutz</v>
      </c>
      <c r="E45" s="222">
        <f>Konfiguration!E86*Konfiguration!E$73</f>
        <v>30</v>
      </c>
      <c r="F45" s="223"/>
      <c r="G45" s="43" t="str">
        <f>Konfiguration!G86</f>
        <v>Auftrag</v>
      </c>
      <c r="H45" s="44">
        <f>Konfiguration!H86*Konfiguration!H$72</f>
        <v>100</v>
      </c>
      <c r="I45" s="167"/>
      <c r="J45" s="183"/>
      <c r="K45" s="184"/>
      <c r="L45" s="178"/>
      <c r="N45" s="208">
        <f t="shared" si="9"/>
        <v>0</v>
      </c>
      <c r="O45" s="208">
        <f t="shared" ref="O45:O52" si="10">IF(F45&lt;&gt;"",E45,0)</f>
        <v>0</v>
      </c>
      <c r="P45" s="208">
        <f t="shared" si="8"/>
        <v>0</v>
      </c>
      <c r="Q45" s="208">
        <f t="shared" si="3"/>
        <v>0</v>
      </c>
      <c r="S45" s="208">
        <f>IF(C45="I",B45*Konfiguration!$K$68,0)</f>
        <v>0</v>
      </c>
      <c r="T45" s="208">
        <f>IF(F50="I",E50*Konfiguration!$K$68,0)</f>
        <v>0</v>
      </c>
      <c r="U45" s="208">
        <f>IF(I47="I",H47*Konfiguration!$K$68,0)</f>
        <v>0</v>
      </c>
      <c r="V45" s="208">
        <f>IF(L45="I",K45*Konfiguration!$K$68,0)</f>
        <v>0</v>
      </c>
      <c r="W45" s="208"/>
      <c r="X45" s="208"/>
      <c r="Y45" s="208"/>
      <c r="Z45" s="208"/>
      <c r="AA45" s="208"/>
      <c r="AB45" s="208"/>
      <c r="AC45" s="208"/>
      <c r="AD45" s="208"/>
      <c r="AE45" s="208"/>
      <c r="AF45" s="208"/>
      <c r="AG45" s="208"/>
      <c r="AH45" s="208"/>
      <c r="AI45" s="208"/>
      <c r="AJ45" s="208"/>
      <c r="AK45" s="208"/>
    </row>
    <row r="46" spans="1:37" ht="13.5" customHeight="1" x14ac:dyDescent="0.25">
      <c r="A46" s="47" t="str">
        <f>Konfiguration!A87</f>
        <v>Astralsicht</v>
      </c>
      <c r="B46" s="41">
        <f>Konfiguration!B87*Konfiguration!$B$81</f>
        <v>10</v>
      </c>
      <c r="C46" s="166" t="s">
        <v>187</v>
      </c>
      <c r="D46" s="47" t="str">
        <f>Konfiguration!D87</f>
        <v>Schildverstärkung</v>
      </c>
      <c r="E46" s="57">
        <f>Konfiguration!E87*Konfiguration!E$73</f>
        <v>10</v>
      </c>
      <c r="F46" s="166"/>
      <c r="G46" s="43" t="str">
        <f>Konfiguration!G87</f>
        <v>Fluch 2</v>
      </c>
      <c r="H46" s="44">
        <f>Konfiguration!H87*Konfiguration!H$72</f>
        <v>100</v>
      </c>
      <c r="I46" s="167"/>
      <c r="J46" s="107"/>
      <c r="K46" s="107"/>
      <c r="L46" s="107"/>
      <c r="N46" s="208">
        <f t="shared" si="9"/>
        <v>10</v>
      </c>
      <c r="O46" s="208">
        <f t="shared" si="10"/>
        <v>0</v>
      </c>
      <c r="P46" s="208">
        <f t="shared" si="8"/>
        <v>0</v>
      </c>
      <c r="S46" s="208">
        <f>IF(C46="I",B46*Konfiguration!$K$68,0)</f>
        <v>0</v>
      </c>
      <c r="T46" s="208">
        <f>IF(F51="I",E51*Konfiguration!$K$68,0)</f>
        <v>0</v>
      </c>
      <c r="U46" s="208"/>
      <c r="V46" s="208"/>
      <c r="W46" s="208"/>
      <c r="X46" s="208"/>
      <c r="Y46" s="208"/>
      <c r="Z46" s="208"/>
      <c r="AA46" s="208"/>
      <c r="AB46" s="208"/>
      <c r="AC46" s="208"/>
      <c r="AD46" s="208"/>
      <c r="AE46" s="208"/>
      <c r="AF46" s="208"/>
      <c r="AG46" s="208"/>
      <c r="AH46" s="208"/>
      <c r="AI46" s="208"/>
      <c r="AJ46" s="208"/>
      <c r="AK46" s="208"/>
    </row>
    <row r="47" spans="1:37" ht="13.5" customHeight="1" thickBot="1" x14ac:dyDescent="0.3">
      <c r="A47" s="43" t="str">
        <f>Konfiguration!A88</f>
        <v>Astrale Reise</v>
      </c>
      <c r="B47" s="44">
        <f>Konfiguration!B88*Konfiguration!$B$81</f>
        <v>20</v>
      </c>
      <c r="C47" s="167"/>
      <c r="D47" s="43" t="str">
        <f>Konfiguration!D88</f>
        <v>Distanz</v>
      </c>
      <c r="E47" s="44">
        <f>Konfiguration!E88*Konfiguration!E$73</f>
        <v>30</v>
      </c>
      <c r="F47" s="167"/>
      <c r="G47" s="54" t="str">
        <f>Konfiguration!G88</f>
        <v>Mentale Kontrolle</v>
      </c>
      <c r="H47" s="55">
        <f>Konfiguration!H88*Konfiguration!H$72</f>
        <v>150</v>
      </c>
      <c r="I47" s="178"/>
      <c r="J47" s="107"/>
      <c r="K47" s="107"/>
      <c r="L47" s="107"/>
      <c r="N47" s="208">
        <f t="shared" si="9"/>
        <v>0</v>
      </c>
      <c r="O47" s="208">
        <f t="shared" si="10"/>
        <v>0</v>
      </c>
      <c r="P47" s="208">
        <f t="shared" si="8"/>
        <v>0</v>
      </c>
      <c r="S47" s="208">
        <f>IF(C47="I",B47*Konfiguration!$K$68,0)</f>
        <v>0</v>
      </c>
      <c r="T47" s="208">
        <f>IF(F52="I",E52*Konfiguration!$K$68,0)</f>
        <v>0</v>
      </c>
      <c r="U47" s="208"/>
      <c r="V47" s="208"/>
      <c r="W47" s="208"/>
      <c r="X47" s="208"/>
      <c r="Y47" s="208"/>
      <c r="Z47" s="208"/>
      <c r="AA47" s="208"/>
      <c r="AB47" s="208"/>
      <c r="AC47" s="208"/>
      <c r="AD47" s="208"/>
      <c r="AE47" s="208"/>
      <c r="AF47" s="208"/>
      <c r="AG47" s="208"/>
      <c r="AH47" s="208"/>
      <c r="AI47" s="208"/>
      <c r="AJ47" s="208"/>
      <c r="AK47" s="208"/>
    </row>
    <row r="48" spans="1:37" ht="13.5" customHeight="1" x14ac:dyDescent="0.25">
      <c r="A48" s="43" t="str">
        <f>Konfiguration!A89</f>
        <v>Magische Suche</v>
      </c>
      <c r="B48" s="44">
        <f>Konfiguration!B89*Konfiguration!$B$81</f>
        <v>20</v>
      </c>
      <c r="C48" s="167"/>
      <c r="D48" s="43" t="str">
        <f>Konfiguration!D89</f>
        <v>Energiefeld</v>
      </c>
      <c r="E48" s="44">
        <f>Konfiguration!E89*Konfiguration!E$73</f>
        <v>30</v>
      </c>
      <c r="F48" s="167" t="s">
        <v>187</v>
      </c>
      <c r="G48" s="204" t="s">
        <v>350</v>
      </c>
      <c r="H48" s="107"/>
      <c r="I48" s="107"/>
      <c r="J48" s="107"/>
      <c r="K48" s="107"/>
      <c r="L48" s="107"/>
      <c r="N48" s="208">
        <f t="shared" si="9"/>
        <v>0</v>
      </c>
      <c r="O48" s="208">
        <f t="shared" si="10"/>
        <v>30</v>
      </c>
      <c r="S48" s="208">
        <f>IF(C48="I",B48*Konfiguration!$K$68,0)</f>
        <v>0</v>
      </c>
      <c r="T48" s="208">
        <f>IF(F53="I",E53*Konfiguration!$K$68,0)</f>
        <v>0</v>
      </c>
      <c r="U48" s="208"/>
      <c r="V48" s="208"/>
      <c r="W48" s="208"/>
      <c r="X48" s="208"/>
      <c r="Y48" s="208"/>
      <c r="Z48" s="208"/>
      <c r="AA48" s="208"/>
      <c r="AB48" s="208"/>
      <c r="AC48" s="208"/>
      <c r="AD48" s="208"/>
      <c r="AE48" s="208"/>
      <c r="AF48" s="208"/>
      <c r="AG48" s="208"/>
      <c r="AH48" s="208"/>
      <c r="AI48" s="208"/>
      <c r="AJ48" s="208"/>
      <c r="AK48" s="208"/>
    </row>
    <row r="49" spans="1:37" ht="13.5" customHeight="1" x14ac:dyDescent="0.25">
      <c r="A49" s="43" t="str">
        <f>Konfiguration!A90</f>
        <v>Magie identifizieren</v>
      </c>
      <c r="B49" s="44">
        <f>Konfiguration!B90*Konfiguration!$B$81</f>
        <v>30</v>
      </c>
      <c r="C49" s="167"/>
      <c r="D49" s="43" t="str">
        <f>Konfiguration!D90</f>
        <v>Magischer Zirkel</v>
      </c>
      <c r="E49" s="44">
        <f>Konfiguration!E90*Konfiguration!E$73</f>
        <v>20</v>
      </c>
      <c r="F49" s="167"/>
      <c r="G49" s="205" t="s">
        <v>348</v>
      </c>
      <c r="H49" s="107"/>
      <c r="I49" s="107"/>
      <c r="J49" s="107"/>
      <c r="K49" s="107"/>
      <c r="L49" s="107"/>
      <c r="N49" s="208">
        <f t="shared" si="9"/>
        <v>0</v>
      </c>
      <c r="O49" s="208">
        <f t="shared" si="10"/>
        <v>0</v>
      </c>
      <c r="S49" s="208">
        <f>IF(C49="I",B49*Konfiguration!$K$68,0)</f>
        <v>0</v>
      </c>
      <c r="T49" s="208">
        <f>IF(F54="I",E54*Konfiguration!$K$68,0)</f>
        <v>0</v>
      </c>
      <c r="U49" s="208"/>
      <c r="V49" s="208"/>
      <c r="W49" s="208"/>
      <c r="X49" s="208"/>
      <c r="Y49" s="208"/>
      <c r="Z49" s="208"/>
      <c r="AA49" s="208"/>
      <c r="AB49" s="208"/>
      <c r="AC49" s="208"/>
      <c r="AD49" s="208"/>
      <c r="AE49" s="208"/>
      <c r="AF49" s="208"/>
      <c r="AG49" s="208"/>
      <c r="AH49" s="208"/>
      <c r="AI49" s="208"/>
      <c r="AJ49" s="208"/>
      <c r="AK49" s="208"/>
    </row>
    <row r="50" spans="1:37" ht="13.5" customHeight="1" x14ac:dyDescent="0.25">
      <c r="A50" s="43" t="str">
        <f>Konfiguration!A91</f>
        <v>Erkennen</v>
      </c>
      <c r="B50" s="44">
        <f>Konfiguration!B91*Konfiguration!$B$81</f>
        <v>50</v>
      </c>
      <c r="C50" s="167"/>
      <c r="D50" s="43" t="str">
        <f>Konfiguration!D91</f>
        <v>Totaler Magieschutz</v>
      </c>
      <c r="E50" s="44">
        <f>Konfiguration!E91*Konfiguration!E$73</f>
        <v>30</v>
      </c>
      <c r="F50" s="167"/>
      <c r="G50" s="206" t="s">
        <v>349</v>
      </c>
      <c r="H50" s="107"/>
      <c r="I50" s="107"/>
      <c r="J50" s="107"/>
      <c r="K50" s="107"/>
      <c r="L50" s="107"/>
      <c r="N50" s="208">
        <f t="shared" si="9"/>
        <v>0</v>
      </c>
      <c r="O50" s="208">
        <f t="shared" si="10"/>
        <v>0</v>
      </c>
      <c r="S50" s="208">
        <f>IF(C50="I",B50*Konfiguration!$K$68,0)</f>
        <v>0</v>
      </c>
      <c r="U50" s="208"/>
      <c r="V50" s="208"/>
      <c r="W50" s="208"/>
      <c r="X50" s="208"/>
      <c r="Y50" s="208"/>
      <c r="Z50" s="208"/>
      <c r="AA50" s="208"/>
      <c r="AB50" s="208"/>
      <c r="AC50" s="208"/>
      <c r="AD50" s="208"/>
      <c r="AE50" s="208"/>
      <c r="AF50" s="208"/>
      <c r="AG50" s="208"/>
      <c r="AH50" s="208"/>
      <c r="AI50" s="208"/>
      <c r="AJ50" s="208"/>
      <c r="AK50" s="208"/>
    </row>
    <row r="51" spans="1:37" ht="13.5" customHeight="1" x14ac:dyDescent="0.25">
      <c r="A51" s="43" t="str">
        <f>Konfiguration!A92</f>
        <v>Zweites Gesicht</v>
      </c>
      <c r="B51" s="44">
        <f>Konfiguration!B92*Konfiguration!$B$81</f>
        <v>50</v>
      </c>
      <c r="C51" s="167"/>
      <c r="D51" s="43" t="str">
        <f>Konfiguration!D92</f>
        <v>Energiewall</v>
      </c>
      <c r="E51" s="44">
        <f>Konfiguration!E92*Konfiguration!E$73</f>
        <v>40</v>
      </c>
      <c r="F51" s="167"/>
      <c r="G51" s="207" t="s">
        <v>351</v>
      </c>
      <c r="H51" s="107"/>
      <c r="I51" s="107"/>
      <c r="J51" s="107"/>
      <c r="K51" s="107"/>
      <c r="L51" s="107"/>
      <c r="N51" s="208">
        <f t="shared" si="9"/>
        <v>0</v>
      </c>
      <c r="O51" s="208">
        <f t="shared" si="10"/>
        <v>0</v>
      </c>
      <c r="S51" s="208">
        <f>IF(C51="I",B51*Konfiguration!$K$68,0)</f>
        <v>0</v>
      </c>
      <c r="U51" s="208"/>
      <c r="V51" s="208"/>
      <c r="W51" s="208"/>
      <c r="X51" s="208"/>
      <c r="Y51" s="208"/>
      <c r="Z51" s="208"/>
      <c r="AA51" s="208"/>
      <c r="AB51" s="208"/>
      <c r="AC51" s="208"/>
      <c r="AD51" s="208"/>
      <c r="AE51" s="208"/>
      <c r="AF51" s="208"/>
      <c r="AG51" s="208"/>
      <c r="AH51" s="208"/>
      <c r="AI51" s="208"/>
      <c r="AJ51" s="208"/>
      <c r="AK51" s="208"/>
    </row>
    <row r="52" spans="1:37" ht="13.5" customHeight="1" thickBot="1" x14ac:dyDescent="0.3">
      <c r="A52" s="54" t="str">
        <f>Konfiguration!A93</f>
        <v>Göttliche Weisheiten</v>
      </c>
      <c r="B52" s="55">
        <f>Konfiguration!B93*Konfiguration!$B$81</f>
        <v>75</v>
      </c>
      <c r="C52" s="178"/>
      <c r="D52" s="43" t="str">
        <f>Konfiguration!D93</f>
        <v>Feuerschild</v>
      </c>
      <c r="E52" s="44">
        <f>Konfiguration!E93*Konfiguration!E$73</f>
        <v>50</v>
      </c>
      <c r="F52" s="167"/>
      <c r="G52" s="210" t="s">
        <v>53</v>
      </c>
      <c r="H52" s="107"/>
      <c r="I52" s="107"/>
      <c r="J52" s="107"/>
      <c r="K52" s="107"/>
      <c r="L52" s="107"/>
      <c r="N52" s="208">
        <f t="shared" si="9"/>
        <v>0</v>
      </c>
      <c r="O52" s="208">
        <f t="shared" si="10"/>
        <v>0</v>
      </c>
      <c r="S52" s="208">
        <f>IF(C52="I",B52*Konfiguration!$K$68,0)</f>
        <v>0</v>
      </c>
      <c r="U52" s="208"/>
      <c r="V52" s="208"/>
      <c r="W52" s="208"/>
      <c r="X52" s="208"/>
      <c r="Y52" s="208"/>
      <c r="Z52" s="208"/>
      <c r="AA52" s="208"/>
      <c r="AB52" s="208"/>
      <c r="AC52" s="208"/>
      <c r="AD52" s="208"/>
      <c r="AE52" s="208"/>
      <c r="AF52" s="208"/>
      <c r="AG52" s="208"/>
      <c r="AH52" s="208"/>
      <c r="AI52" s="208"/>
      <c r="AJ52" s="208"/>
      <c r="AK52" s="208"/>
    </row>
    <row r="53" spans="1:37" ht="13.5" customHeight="1" thickBot="1" x14ac:dyDescent="0.3">
      <c r="D53" s="43" t="str">
        <f>Konfiguration!D94</f>
        <v>Meisterschutz</v>
      </c>
      <c r="E53" s="44">
        <f>Konfiguration!E94*Konfiguration!E$73</f>
        <v>100</v>
      </c>
      <c r="F53" s="167"/>
      <c r="G53" s="211" t="s">
        <v>353</v>
      </c>
      <c r="H53" s="107"/>
      <c r="I53" s="107"/>
      <c r="J53" s="107"/>
      <c r="K53" s="107"/>
      <c r="L53" s="107"/>
      <c r="O53" s="208">
        <f>IF(F53&lt;&gt;"",E53,0)</f>
        <v>0</v>
      </c>
      <c r="U53" s="208"/>
      <c r="V53" s="208"/>
      <c r="W53" s="208"/>
      <c r="X53" s="208"/>
      <c r="Y53" s="208"/>
      <c r="Z53" s="208"/>
      <c r="AA53" s="208"/>
      <c r="AB53" s="208"/>
      <c r="AC53" s="208"/>
      <c r="AD53" s="208"/>
      <c r="AE53" s="208"/>
      <c r="AF53" s="208"/>
      <c r="AG53" s="208"/>
      <c r="AH53" s="208"/>
      <c r="AI53" s="208"/>
      <c r="AJ53" s="208"/>
      <c r="AK53" s="208"/>
    </row>
    <row r="54" spans="1:37" ht="14.25" thickBot="1" x14ac:dyDescent="0.3">
      <c r="A54" s="107"/>
      <c r="B54" s="107"/>
      <c r="C54" s="107"/>
      <c r="D54" s="49" t="str">
        <f>Konfiguration!D95</f>
        <v>Energiewand</v>
      </c>
      <c r="E54" s="219">
        <f>Konfiguration!E95*Konfiguration!E$73</f>
        <v>100</v>
      </c>
      <c r="F54" s="220"/>
      <c r="G54" s="107"/>
      <c r="H54" s="107"/>
      <c r="I54" s="107"/>
      <c r="J54" s="107"/>
      <c r="K54" s="107"/>
      <c r="L54" s="107"/>
      <c r="O54" s="208">
        <f>IF(F54&lt;&gt;"",E54,0)</f>
        <v>0</v>
      </c>
    </row>
    <row r="55" spans="1:37" x14ac:dyDescent="0.25"/>
  </sheetData>
  <sheetProtection formatCells="0" selectLockedCells="1"/>
  <mergeCells count="9">
    <mergeCell ref="J1:L5"/>
    <mergeCell ref="A1:I1"/>
    <mergeCell ref="B4:C4"/>
    <mergeCell ref="E4:F4"/>
    <mergeCell ref="H4:I4"/>
    <mergeCell ref="B5:C5"/>
    <mergeCell ref="E5:F5"/>
    <mergeCell ref="H5:I5"/>
    <mergeCell ref="A3:H3"/>
  </mergeCells>
  <conditionalFormatting sqref="I8:I30 C41:C52 L27:L45 L8:L25 F8:F31 C8:C39 I32:I47 F33:F54">
    <cfRule type="cellIs" dxfId="24" priority="15" operator="notEqual">
      <formula>""</formula>
    </cfRule>
  </conditionalFormatting>
  <conditionalFormatting sqref="H8:H30 B41:B52 K27 K8:K25 E8:E31 B8:B39 H32:H47 E33:E54">
    <cfRule type="cellIs" dxfId="23" priority="14" operator="greaterThan">
      <formula>$H$5</formula>
    </cfRule>
  </conditionalFormatting>
  <conditionalFormatting sqref="I8:I30 C41:C52 L27:L45 F8:F31 L8:L25 C8:C39 I32:I47 F33:F54">
    <cfRule type="cellIs" dxfId="22" priority="13" operator="equal">
      <formula>"I"</formula>
    </cfRule>
  </conditionalFormatting>
  <conditionalFormatting sqref="H8:H30 B41:B52 E8:E31 K27:K45 K8:K25 B8:B39 H32:H47 E33:E54">
    <cfRule type="cellIs" dxfId="21" priority="10" operator="greaterThan">
      <formula>$N$4</formula>
    </cfRule>
    <cfRule type="cellIs" dxfId="20" priority="11" operator="greaterThan">
      <formula>$N$3</formula>
    </cfRule>
  </conditionalFormatting>
  <conditionalFormatting sqref="A29">
    <cfRule type="expression" dxfId="19" priority="9">
      <formula>$O$3&lt;&gt;0</formula>
    </cfRule>
  </conditionalFormatting>
  <conditionalFormatting sqref="A26">
    <cfRule type="expression" dxfId="18" priority="8">
      <formula>$O$4&lt;&gt;0</formula>
    </cfRule>
  </conditionalFormatting>
  <conditionalFormatting sqref="J18 A32 D27:D28 J10 J13 G32:G47">
    <cfRule type="expression" dxfId="17" priority="7">
      <formula>$O$5&lt;&gt;0</formula>
    </cfRule>
  </conditionalFormatting>
  <conditionalFormatting sqref="K10:L10 B32:C32 E27:F28 K18:L18 K13:L13 H32:I47">
    <cfRule type="expression" dxfId="16" priority="6">
      <formula>$O$5&lt;&gt;0</formula>
    </cfRule>
  </conditionalFormatting>
  <pageMargins left="0.25" right="0.25" top="0.75" bottom="0.75" header="0.3" footer="0.3"/>
  <pageSetup paperSize="9" scale="76" orientation="portrait" verticalDpi="0" r:id="rId1"/>
  <colBreaks count="1" manualBreakCount="1">
    <brk id="1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K51"/>
  <sheetViews>
    <sheetView zoomScaleNormal="100" workbookViewId="0">
      <selection activeCell="F6" sqref="F6:G6"/>
    </sheetView>
  </sheetViews>
  <sheetFormatPr baseColWidth="10" defaultColWidth="0" defaultRowHeight="16.5" zeroHeight="1" x14ac:dyDescent="0.3"/>
  <cols>
    <col min="1" max="1" width="27.28515625" style="111" customWidth="1"/>
    <col min="2" max="4" width="5.7109375" style="111" customWidth="1"/>
    <col min="5" max="5" width="26.5703125" style="111" customWidth="1"/>
    <col min="6" max="8" width="5.7109375" style="111" customWidth="1"/>
    <col min="9" max="9" width="24.28515625" style="113" customWidth="1"/>
    <col min="10" max="10" width="0" style="112" hidden="1" customWidth="1"/>
    <col min="11" max="11" width="0" style="113" hidden="1" customWidth="1"/>
    <col min="12" max="16384" width="11.42578125" style="113" hidden="1"/>
  </cols>
  <sheetData>
    <row r="1" spans="1:11" ht="23.25" x14ac:dyDescent="0.35">
      <c r="A1" s="256" t="s">
        <v>8</v>
      </c>
      <c r="B1" s="257"/>
      <c r="C1" s="257"/>
      <c r="D1" s="257"/>
      <c r="E1" s="257"/>
      <c r="F1" s="257"/>
      <c r="G1" s="258"/>
      <c r="I1" s="5"/>
      <c r="K1" s="112"/>
    </row>
    <row r="2" spans="1:11" ht="21" customHeight="1" x14ac:dyDescent="0.35">
      <c r="A2" s="4" t="s">
        <v>11</v>
      </c>
      <c r="B2" s="3"/>
      <c r="C2" s="3"/>
      <c r="D2" s="1"/>
      <c r="E2" s="254"/>
      <c r="F2" s="254"/>
      <c r="G2" s="255"/>
      <c r="I2" s="3"/>
      <c r="J2" s="253" t="s">
        <v>23</v>
      </c>
      <c r="K2" s="253"/>
    </row>
    <row r="3" spans="1:11" ht="17.25" thickBot="1" x14ac:dyDescent="0.35">
      <c r="A3" s="108" t="s">
        <v>12</v>
      </c>
      <c r="B3" s="109"/>
      <c r="C3" s="109"/>
      <c r="D3" s="109"/>
      <c r="E3" s="109"/>
      <c r="F3" s="109"/>
      <c r="G3" s="110"/>
      <c r="I3" s="6"/>
      <c r="J3" s="253"/>
      <c r="K3" s="253"/>
    </row>
    <row r="4" spans="1:11" ht="17.25" thickBot="1" x14ac:dyDescent="0.35">
      <c r="I4" s="111"/>
      <c r="J4" s="253"/>
      <c r="K4" s="253"/>
    </row>
    <row r="5" spans="1:11" ht="15" customHeight="1" x14ac:dyDescent="0.3">
      <c r="A5" s="114" t="s">
        <v>46</v>
      </c>
      <c r="B5" s="263">
        <v>0</v>
      </c>
      <c r="C5" s="264"/>
      <c r="E5" s="114" t="s">
        <v>17</v>
      </c>
      <c r="F5" s="263">
        <v>10</v>
      </c>
      <c r="G5" s="264"/>
      <c r="I5" s="267" t="str">
        <f>IF(AND(F7&lt;&gt;"",F8&lt;&gt;""),"NICHT DATUM UND ALTER ZUGLEICH EINTRAGEN!","")</f>
        <v/>
      </c>
      <c r="J5" s="253"/>
      <c r="K5" s="253"/>
    </row>
    <row r="6" spans="1:11" ht="15" customHeight="1" x14ac:dyDescent="0.3">
      <c r="A6" s="115" t="s">
        <v>14</v>
      </c>
      <c r="B6" s="265">
        <f ca="1">F9+SUM(J:J)</f>
        <v>409.47945205479448</v>
      </c>
      <c r="C6" s="266"/>
      <c r="E6" s="115" t="s">
        <v>18</v>
      </c>
      <c r="F6" s="268">
        <v>10</v>
      </c>
      <c r="G6" s="269"/>
      <c r="I6" s="267"/>
      <c r="J6" s="253"/>
      <c r="K6" s="253"/>
    </row>
    <row r="7" spans="1:11" ht="15" customHeight="1" x14ac:dyDescent="0.3">
      <c r="A7" s="115" t="s">
        <v>15</v>
      </c>
      <c r="B7" s="265">
        <f>SUM(K:K)</f>
        <v>0</v>
      </c>
      <c r="C7" s="266"/>
      <c r="E7" s="115" t="s">
        <v>20</v>
      </c>
      <c r="F7" s="270">
        <v>30830</v>
      </c>
      <c r="G7" s="271"/>
      <c r="I7" s="267"/>
      <c r="J7" s="116"/>
      <c r="K7" s="116"/>
    </row>
    <row r="8" spans="1:11" ht="15" customHeight="1" thickBot="1" x14ac:dyDescent="0.35">
      <c r="A8" s="117" t="s">
        <v>48</v>
      </c>
      <c r="B8" s="259"/>
      <c r="C8" s="260"/>
      <c r="E8" s="117" t="s">
        <v>347</v>
      </c>
      <c r="F8" s="272"/>
      <c r="G8" s="273"/>
      <c r="I8" s="267"/>
      <c r="J8" s="116"/>
      <c r="K8" s="116"/>
    </row>
    <row r="9" spans="1:11" ht="15" customHeight="1" thickBot="1" x14ac:dyDescent="0.35">
      <c r="A9" s="118" t="s">
        <v>16</v>
      </c>
      <c r="B9" s="261">
        <f ca="1">IF(AND((B5+B6-B7)&lt;0,B8=""),0,B5+B6-B7)</f>
        <v>409.47945205479448</v>
      </c>
      <c r="C9" s="262"/>
      <c r="E9" s="118" t="s">
        <v>19</v>
      </c>
      <c r="F9" s="261">
        <f ca="1">IF(AND(F7="",F8=""),0,IF(AND(F8&lt;&gt;"",F7&lt;&gt;""),"FEHLER!",IF(F8&lt;&gt;"",(F8-F6)*F5,((TODAY()-F7)/365-F6)*F5)))</f>
        <v>229.47945205479448</v>
      </c>
      <c r="G9" s="262"/>
      <c r="I9" s="6"/>
      <c r="J9" s="116"/>
      <c r="K9" s="116"/>
    </row>
    <row r="10" spans="1:11" ht="15" customHeight="1" x14ac:dyDescent="0.3">
      <c r="A10" s="6"/>
      <c r="I10" s="6"/>
      <c r="J10" s="116"/>
      <c r="K10" s="116"/>
    </row>
    <row r="11" spans="1:11" ht="15" customHeight="1" x14ac:dyDescent="0.3">
      <c r="A11" s="119" t="s">
        <v>21</v>
      </c>
      <c r="B11" s="120" t="s">
        <v>25</v>
      </c>
      <c r="C11" s="120" t="s">
        <v>24</v>
      </c>
      <c r="E11" s="121" t="s">
        <v>22</v>
      </c>
      <c r="F11" s="120" t="s">
        <v>25</v>
      </c>
      <c r="G11" s="120" t="s">
        <v>24</v>
      </c>
      <c r="I11" s="252" t="s">
        <v>67</v>
      </c>
      <c r="J11" s="116" t="s">
        <v>21</v>
      </c>
      <c r="K11" s="116" t="s">
        <v>22</v>
      </c>
    </row>
    <row r="12" spans="1:11" ht="15" customHeight="1" x14ac:dyDescent="0.3">
      <c r="A12" s="122" t="s">
        <v>38</v>
      </c>
      <c r="B12" s="8">
        <v>30</v>
      </c>
      <c r="C12" s="8" t="s">
        <v>357</v>
      </c>
      <c r="E12" s="122" t="s">
        <v>27</v>
      </c>
      <c r="F12" s="12">
        <v>20</v>
      </c>
      <c r="G12" s="12"/>
      <c r="I12" s="252"/>
      <c r="J12" s="123">
        <f>IF(C12&lt;&gt;"",B12,"0")</f>
        <v>30</v>
      </c>
      <c r="K12" s="124">
        <f>IF(G12&lt;&gt;"",F12,0)</f>
        <v>0</v>
      </c>
    </row>
    <row r="13" spans="1:11" ht="15" customHeight="1" x14ac:dyDescent="0.3">
      <c r="A13" s="125" t="s">
        <v>37</v>
      </c>
      <c r="B13" s="9">
        <v>50</v>
      </c>
      <c r="C13" s="9"/>
      <c r="E13" s="125" t="s">
        <v>26</v>
      </c>
      <c r="F13" s="9">
        <v>15</v>
      </c>
      <c r="G13" s="9"/>
      <c r="I13" s="252"/>
      <c r="J13" s="123" t="str">
        <f t="shared" ref="J13:J50" si="0">IF(C13&lt;&gt;"",B13,"0")</f>
        <v>0</v>
      </c>
      <c r="K13" s="124">
        <f t="shared" ref="K13:K50" si="1">IF(G13&lt;&gt;"",F13,0)</f>
        <v>0</v>
      </c>
    </row>
    <row r="14" spans="1:11" ht="15" customHeight="1" x14ac:dyDescent="0.3">
      <c r="A14" s="126" t="s">
        <v>45</v>
      </c>
      <c r="B14" s="11">
        <v>70</v>
      </c>
      <c r="C14" s="11"/>
      <c r="E14" s="125" t="s">
        <v>28</v>
      </c>
      <c r="F14" s="9">
        <v>10</v>
      </c>
      <c r="G14" s="9"/>
      <c r="I14" s="252"/>
      <c r="J14" s="123" t="str">
        <f t="shared" si="0"/>
        <v>0</v>
      </c>
      <c r="K14" s="124">
        <f t="shared" si="1"/>
        <v>0</v>
      </c>
    </row>
    <row r="15" spans="1:11" ht="15" customHeight="1" x14ac:dyDescent="0.3">
      <c r="A15" s="127" t="s">
        <v>39</v>
      </c>
      <c r="B15" s="8">
        <v>30</v>
      </c>
      <c r="C15" s="8"/>
      <c r="E15" s="125" t="s">
        <v>29</v>
      </c>
      <c r="F15" s="9">
        <v>25</v>
      </c>
      <c r="G15" s="9"/>
      <c r="I15" s="128" t="s">
        <v>53</v>
      </c>
      <c r="J15" s="123" t="str">
        <f t="shared" si="0"/>
        <v>0</v>
      </c>
      <c r="K15" s="124">
        <f t="shared" si="1"/>
        <v>0</v>
      </c>
    </row>
    <row r="16" spans="1:11" ht="15" customHeight="1" x14ac:dyDescent="0.3">
      <c r="A16" s="125" t="s">
        <v>40</v>
      </c>
      <c r="B16" s="9">
        <v>50</v>
      </c>
      <c r="C16" s="9"/>
      <c r="E16" s="125" t="s">
        <v>47</v>
      </c>
      <c r="F16" s="9">
        <v>50</v>
      </c>
      <c r="G16" s="9"/>
      <c r="I16" s="129" t="s">
        <v>54</v>
      </c>
      <c r="J16" s="123" t="str">
        <f t="shared" si="0"/>
        <v>0</v>
      </c>
      <c r="K16" s="124">
        <f t="shared" si="1"/>
        <v>0</v>
      </c>
    </row>
    <row r="17" spans="1:11" ht="15" customHeight="1" x14ac:dyDescent="0.3">
      <c r="A17" s="126" t="s">
        <v>52</v>
      </c>
      <c r="B17" s="11">
        <v>70</v>
      </c>
      <c r="C17" s="11"/>
      <c r="E17" s="125" t="s">
        <v>30</v>
      </c>
      <c r="F17" s="9">
        <v>30</v>
      </c>
      <c r="G17" s="9"/>
      <c r="I17" s="130" t="s">
        <v>55</v>
      </c>
      <c r="J17" s="123" t="str">
        <f t="shared" si="0"/>
        <v>0</v>
      </c>
      <c r="K17" s="124">
        <f t="shared" si="1"/>
        <v>0</v>
      </c>
    </row>
    <row r="18" spans="1:11" ht="15" customHeight="1" x14ac:dyDescent="0.3">
      <c r="A18" s="127" t="s">
        <v>41</v>
      </c>
      <c r="B18" s="8">
        <v>50</v>
      </c>
      <c r="C18" s="8" t="s">
        <v>357</v>
      </c>
      <c r="E18" s="125" t="s">
        <v>50</v>
      </c>
      <c r="F18" s="9">
        <v>30</v>
      </c>
      <c r="G18" s="9"/>
      <c r="I18" s="131"/>
      <c r="J18" s="123">
        <f t="shared" si="0"/>
        <v>50</v>
      </c>
      <c r="K18" s="124">
        <f t="shared" si="1"/>
        <v>0</v>
      </c>
    </row>
    <row r="19" spans="1:11" ht="15" customHeight="1" x14ac:dyDescent="0.3">
      <c r="A19" s="125" t="s">
        <v>42</v>
      </c>
      <c r="B19" s="9">
        <v>100</v>
      </c>
      <c r="C19" s="9"/>
      <c r="E19" s="125" t="s">
        <v>31</v>
      </c>
      <c r="F19" s="9">
        <v>15</v>
      </c>
      <c r="G19" s="9"/>
      <c r="I19" s="6"/>
      <c r="J19" s="123" t="str">
        <f t="shared" si="0"/>
        <v>0</v>
      </c>
      <c r="K19" s="124">
        <f t="shared" si="1"/>
        <v>0</v>
      </c>
    </row>
    <row r="20" spans="1:11" ht="15" customHeight="1" x14ac:dyDescent="0.3">
      <c r="A20" s="132" t="s">
        <v>44</v>
      </c>
      <c r="B20" s="11">
        <v>300</v>
      </c>
      <c r="C20" s="11"/>
      <c r="E20" s="125" t="s">
        <v>56</v>
      </c>
      <c r="F20" s="9">
        <v>30</v>
      </c>
      <c r="G20" s="9"/>
      <c r="I20" s="6"/>
      <c r="J20" s="123" t="str">
        <f t="shared" si="0"/>
        <v>0</v>
      </c>
      <c r="K20" s="124">
        <f t="shared" si="1"/>
        <v>0</v>
      </c>
    </row>
    <row r="21" spans="1:11" ht="15" customHeight="1" x14ac:dyDescent="0.3">
      <c r="A21" s="127" t="s">
        <v>49</v>
      </c>
      <c r="B21" s="8">
        <v>100</v>
      </c>
      <c r="C21" s="8" t="s">
        <v>357</v>
      </c>
      <c r="E21" s="125" t="s">
        <v>32</v>
      </c>
      <c r="F21" s="9">
        <v>25</v>
      </c>
      <c r="G21" s="9"/>
      <c r="J21" s="123">
        <f t="shared" si="0"/>
        <v>100</v>
      </c>
      <c r="K21" s="124">
        <f t="shared" si="1"/>
        <v>0</v>
      </c>
    </row>
    <row r="22" spans="1:11" ht="15" customHeight="1" x14ac:dyDescent="0.3">
      <c r="A22" s="125" t="s">
        <v>51</v>
      </c>
      <c r="B22" s="9">
        <v>250</v>
      </c>
      <c r="C22" s="9"/>
      <c r="E22" s="125" t="s">
        <v>33</v>
      </c>
      <c r="F22" s="9">
        <v>10</v>
      </c>
      <c r="G22" s="9"/>
      <c r="I22" s="111"/>
      <c r="J22" s="123" t="str">
        <f t="shared" si="0"/>
        <v>0</v>
      </c>
      <c r="K22" s="124">
        <f t="shared" si="1"/>
        <v>0</v>
      </c>
    </row>
    <row r="23" spans="1:11" ht="15" customHeight="1" x14ac:dyDescent="0.3">
      <c r="A23" s="132" t="s">
        <v>43</v>
      </c>
      <c r="B23" s="11">
        <v>400</v>
      </c>
      <c r="C23" s="11"/>
      <c r="E23" s="125" t="s">
        <v>34</v>
      </c>
      <c r="F23" s="9">
        <v>10</v>
      </c>
      <c r="G23" s="9"/>
      <c r="I23" s="251"/>
      <c r="J23" s="123" t="str">
        <f t="shared" si="0"/>
        <v>0</v>
      </c>
      <c r="K23" s="124">
        <f t="shared" si="1"/>
        <v>0</v>
      </c>
    </row>
    <row r="24" spans="1:11" ht="15" customHeight="1" x14ac:dyDescent="0.3">
      <c r="A24" s="7"/>
      <c r="B24" s="8"/>
      <c r="C24" s="8"/>
      <c r="E24" s="125" t="s">
        <v>35</v>
      </c>
      <c r="F24" s="9">
        <v>15</v>
      </c>
      <c r="G24" s="9"/>
      <c r="I24" s="251"/>
      <c r="J24" s="123" t="str">
        <f t="shared" si="0"/>
        <v>0</v>
      </c>
      <c r="K24" s="124">
        <f t="shared" si="1"/>
        <v>0</v>
      </c>
    </row>
    <row r="25" spans="1:11" ht="15" customHeight="1" x14ac:dyDescent="0.3">
      <c r="A25" s="2"/>
      <c r="B25" s="9"/>
      <c r="C25" s="9"/>
      <c r="E25" s="132" t="s">
        <v>36</v>
      </c>
      <c r="F25" s="11">
        <v>25</v>
      </c>
      <c r="G25" s="11"/>
      <c r="I25" s="251"/>
      <c r="J25" s="123" t="str">
        <f t="shared" si="0"/>
        <v>0</v>
      </c>
      <c r="K25" s="124">
        <f t="shared" si="1"/>
        <v>0</v>
      </c>
    </row>
    <row r="26" spans="1:11" ht="15" customHeight="1" x14ac:dyDescent="0.3">
      <c r="A26" s="2"/>
      <c r="B26" s="9"/>
      <c r="C26" s="9"/>
      <c r="E26" s="7"/>
      <c r="F26" s="8"/>
      <c r="G26" s="8"/>
      <c r="I26" s="251"/>
      <c r="J26" s="123" t="str">
        <f t="shared" si="0"/>
        <v>0</v>
      </c>
      <c r="K26" s="124">
        <f t="shared" si="1"/>
        <v>0</v>
      </c>
    </row>
    <row r="27" spans="1:11" ht="15" customHeight="1" x14ac:dyDescent="0.3">
      <c r="A27" s="2"/>
      <c r="B27" s="9"/>
      <c r="C27" s="9"/>
      <c r="E27" s="2"/>
      <c r="F27" s="9"/>
      <c r="G27" s="9"/>
      <c r="I27" s="111"/>
      <c r="J27" s="123" t="str">
        <f t="shared" si="0"/>
        <v>0</v>
      </c>
      <c r="K27" s="124">
        <f t="shared" si="1"/>
        <v>0</v>
      </c>
    </row>
    <row r="28" spans="1:11" ht="15" customHeight="1" x14ac:dyDescent="0.3">
      <c r="A28" s="2"/>
      <c r="B28" s="9"/>
      <c r="C28" s="9"/>
      <c r="E28" s="2"/>
      <c r="F28" s="9"/>
      <c r="G28" s="9"/>
      <c r="I28" s="111"/>
      <c r="J28" s="123" t="str">
        <f t="shared" si="0"/>
        <v>0</v>
      </c>
      <c r="K28" s="124">
        <f t="shared" si="1"/>
        <v>0</v>
      </c>
    </row>
    <row r="29" spans="1:11" ht="15" customHeight="1" x14ac:dyDescent="0.3">
      <c r="A29" s="2"/>
      <c r="B29" s="9"/>
      <c r="C29" s="9"/>
      <c r="E29" s="2"/>
      <c r="F29" s="9"/>
      <c r="G29" s="9"/>
      <c r="I29" s="111"/>
      <c r="J29" s="123" t="str">
        <f t="shared" si="0"/>
        <v>0</v>
      </c>
      <c r="K29" s="124">
        <f t="shared" si="1"/>
        <v>0</v>
      </c>
    </row>
    <row r="30" spans="1:11" ht="15" customHeight="1" x14ac:dyDescent="0.3">
      <c r="A30" s="2"/>
      <c r="B30" s="9"/>
      <c r="C30" s="9"/>
      <c r="E30" s="2"/>
      <c r="F30" s="9"/>
      <c r="G30" s="9"/>
      <c r="I30" s="111"/>
      <c r="J30" s="123" t="str">
        <f t="shared" si="0"/>
        <v>0</v>
      </c>
      <c r="K30" s="124">
        <f t="shared" si="1"/>
        <v>0</v>
      </c>
    </row>
    <row r="31" spans="1:11" ht="15" customHeight="1" x14ac:dyDescent="0.3">
      <c r="A31" s="2"/>
      <c r="B31" s="9"/>
      <c r="C31" s="9"/>
      <c r="E31" s="2"/>
      <c r="F31" s="9"/>
      <c r="G31" s="9"/>
      <c r="I31" s="111"/>
      <c r="J31" s="123" t="str">
        <f t="shared" si="0"/>
        <v>0</v>
      </c>
      <c r="K31" s="124">
        <f t="shared" si="1"/>
        <v>0</v>
      </c>
    </row>
    <row r="32" spans="1:11" ht="15" customHeight="1" x14ac:dyDescent="0.3">
      <c r="A32" s="2"/>
      <c r="B32" s="9"/>
      <c r="C32" s="9"/>
      <c r="E32" s="2"/>
      <c r="F32" s="9"/>
      <c r="G32" s="9"/>
      <c r="I32" s="111"/>
      <c r="J32" s="123" t="str">
        <f t="shared" si="0"/>
        <v>0</v>
      </c>
      <c r="K32" s="124">
        <f t="shared" si="1"/>
        <v>0</v>
      </c>
    </row>
    <row r="33" spans="1:11" ht="15" customHeight="1" x14ac:dyDescent="0.3">
      <c r="A33" s="2"/>
      <c r="B33" s="9"/>
      <c r="C33" s="9"/>
      <c r="E33" s="2"/>
      <c r="F33" s="9"/>
      <c r="G33" s="9"/>
      <c r="I33" s="111"/>
      <c r="J33" s="123" t="str">
        <f t="shared" si="0"/>
        <v>0</v>
      </c>
      <c r="K33" s="124">
        <f t="shared" si="1"/>
        <v>0</v>
      </c>
    </row>
    <row r="34" spans="1:11" ht="15" customHeight="1" x14ac:dyDescent="0.3">
      <c r="A34" s="2"/>
      <c r="B34" s="9"/>
      <c r="C34" s="9"/>
      <c r="E34" s="2"/>
      <c r="F34" s="9"/>
      <c r="G34" s="9"/>
      <c r="I34" s="111"/>
      <c r="J34" s="123" t="str">
        <f t="shared" si="0"/>
        <v>0</v>
      </c>
      <c r="K34" s="124">
        <f t="shared" si="1"/>
        <v>0</v>
      </c>
    </row>
    <row r="35" spans="1:11" ht="15" customHeight="1" x14ac:dyDescent="0.3">
      <c r="A35" s="2"/>
      <c r="B35" s="9"/>
      <c r="C35" s="9"/>
      <c r="E35" s="2"/>
      <c r="F35" s="9"/>
      <c r="G35" s="9"/>
      <c r="I35" s="111"/>
      <c r="J35" s="123" t="str">
        <f t="shared" si="0"/>
        <v>0</v>
      </c>
      <c r="K35" s="124">
        <f t="shared" si="1"/>
        <v>0</v>
      </c>
    </row>
    <row r="36" spans="1:11" ht="15" customHeight="1" x14ac:dyDescent="0.3">
      <c r="A36" s="2"/>
      <c r="B36" s="9"/>
      <c r="C36" s="9"/>
      <c r="E36" s="2"/>
      <c r="F36" s="9"/>
      <c r="G36" s="9"/>
      <c r="I36" s="111"/>
      <c r="J36" s="123" t="str">
        <f t="shared" si="0"/>
        <v>0</v>
      </c>
      <c r="K36" s="124">
        <f t="shared" si="1"/>
        <v>0</v>
      </c>
    </row>
    <row r="37" spans="1:11" ht="15" customHeight="1" x14ac:dyDescent="0.3">
      <c r="A37" s="2"/>
      <c r="B37" s="9"/>
      <c r="C37" s="9"/>
      <c r="E37" s="2"/>
      <c r="F37" s="9"/>
      <c r="G37" s="9"/>
      <c r="I37" s="111"/>
      <c r="J37" s="123" t="str">
        <f t="shared" si="0"/>
        <v>0</v>
      </c>
      <c r="K37" s="124">
        <f t="shared" si="1"/>
        <v>0</v>
      </c>
    </row>
    <row r="38" spans="1:11" ht="15" customHeight="1" x14ac:dyDescent="0.3">
      <c r="A38" s="2"/>
      <c r="B38" s="9"/>
      <c r="C38" s="9"/>
      <c r="E38" s="2"/>
      <c r="F38" s="9"/>
      <c r="G38" s="9"/>
      <c r="I38" s="111"/>
      <c r="J38" s="123" t="str">
        <f t="shared" si="0"/>
        <v>0</v>
      </c>
      <c r="K38" s="124">
        <f t="shared" si="1"/>
        <v>0</v>
      </c>
    </row>
    <row r="39" spans="1:11" ht="15" customHeight="1" x14ac:dyDescent="0.3">
      <c r="A39" s="2"/>
      <c r="B39" s="9"/>
      <c r="C39" s="9"/>
      <c r="E39" s="2"/>
      <c r="F39" s="9"/>
      <c r="G39" s="9"/>
      <c r="I39" s="111"/>
      <c r="J39" s="123" t="str">
        <f t="shared" si="0"/>
        <v>0</v>
      </c>
      <c r="K39" s="124">
        <f t="shared" si="1"/>
        <v>0</v>
      </c>
    </row>
    <row r="40" spans="1:11" ht="15" customHeight="1" x14ac:dyDescent="0.3">
      <c r="A40" s="2"/>
      <c r="B40" s="9"/>
      <c r="C40" s="9"/>
      <c r="E40" s="2"/>
      <c r="F40" s="9"/>
      <c r="G40" s="9"/>
      <c r="I40" s="111"/>
      <c r="J40" s="123" t="str">
        <f t="shared" si="0"/>
        <v>0</v>
      </c>
      <c r="K40" s="124">
        <f t="shared" si="1"/>
        <v>0</v>
      </c>
    </row>
    <row r="41" spans="1:11" ht="15" customHeight="1" x14ac:dyDescent="0.3">
      <c r="A41" s="2"/>
      <c r="B41" s="9"/>
      <c r="C41" s="9"/>
      <c r="E41" s="2"/>
      <c r="F41" s="9"/>
      <c r="G41" s="9"/>
      <c r="I41" s="111"/>
      <c r="J41" s="123" t="str">
        <f t="shared" si="0"/>
        <v>0</v>
      </c>
      <c r="K41" s="124">
        <f t="shared" si="1"/>
        <v>0</v>
      </c>
    </row>
    <row r="42" spans="1:11" ht="15" customHeight="1" x14ac:dyDescent="0.3">
      <c r="A42" s="2"/>
      <c r="B42" s="9"/>
      <c r="C42" s="9"/>
      <c r="E42" s="2"/>
      <c r="F42" s="9"/>
      <c r="G42" s="9"/>
      <c r="I42" s="111"/>
      <c r="J42" s="123" t="str">
        <f t="shared" si="0"/>
        <v>0</v>
      </c>
      <c r="K42" s="124">
        <f t="shared" si="1"/>
        <v>0</v>
      </c>
    </row>
    <row r="43" spans="1:11" ht="15" customHeight="1" x14ac:dyDescent="0.3">
      <c r="A43" s="2"/>
      <c r="B43" s="9"/>
      <c r="C43" s="9"/>
      <c r="E43" s="2"/>
      <c r="F43" s="9"/>
      <c r="G43" s="9"/>
      <c r="I43" s="111"/>
      <c r="J43" s="123" t="str">
        <f t="shared" si="0"/>
        <v>0</v>
      </c>
      <c r="K43" s="124">
        <f t="shared" si="1"/>
        <v>0</v>
      </c>
    </row>
    <row r="44" spans="1:11" ht="15" customHeight="1" x14ac:dyDescent="0.3">
      <c r="A44" s="2"/>
      <c r="B44" s="9"/>
      <c r="C44" s="9"/>
      <c r="E44" s="2"/>
      <c r="F44" s="9"/>
      <c r="G44" s="9"/>
      <c r="I44" s="111"/>
      <c r="J44" s="123" t="str">
        <f t="shared" si="0"/>
        <v>0</v>
      </c>
      <c r="K44" s="124">
        <f t="shared" si="1"/>
        <v>0</v>
      </c>
    </row>
    <row r="45" spans="1:11" ht="15" customHeight="1" x14ac:dyDescent="0.3">
      <c r="A45" s="2"/>
      <c r="B45" s="9"/>
      <c r="C45" s="9"/>
      <c r="E45" s="2"/>
      <c r="F45" s="9"/>
      <c r="G45" s="9"/>
      <c r="I45" s="111"/>
      <c r="J45" s="123" t="str">
        <f t="shared" si="0"/>
        <v>0</v>
      </c>
      <c r="K45" s="124">
        <f t="shared" si="1"/>
        <v>0</v>
      </c>
    </row>
    <row r="46" spans="1:11" ht="15" customHeight="1" x14ac:dyDescent="0.3">
      <c r="A46" s="2"/>
      <c r="B46" s="9"/>
      <c r="C46" s="9"/>
      <c r="E46" s="2"/>
      <c r="F46" s="9"/>
      <c r="G46" s="9"/>
      <c r="I46" s="111"/>
      <c r="J46" s="123" t="str">
        <f t="shared" si="0"/>
        <v>0</v>
      </c>
      <c r="K46" s="124">
        <f t="shared" si="1"/>
        <v>0</v>
      </c>
    </row>
    <row r="47" spans="1:11" ht="15" customHeight="1" x14ac:dyDescent="0.3">
      <c r="A47" s="2"/>
      <c r="B47" s="9"/>
      <c r="C47" s="9"/>
      <c r="E47" s="2"/>
      <c r="F47" s="9"/>
      <c r="G47" s="9"/>
      <c r="I47" s="111"/>
      <c r="J47" s="123" t="str">
        <f t="shared" si="0"/>
        <v>0</v>
      </c>
      <c r="K47" s="124">
        <f t="shared" si="1"/>
        <v>0</v>
      </c>
    </row>
    <row r="48" spans="1:11" ht="15" customHeight="1" x14ac:dyDescent="0.3">
      <c r="A48" s="2"/>
      <c r="B48" s="9"/>
      <c r="C48" s="9"/>
      <c r="E48" s="2"/>
      <c r="F48" s="9"/>
      <c r="G48" s="9"/>
      <c r="I48" s="111"/>
      <c r="J48" s="123" t="str">
        <f t="shared" si="0"/>
        <v>0</v>
      </c>
      <c r="K48" s="124">
        <f t="shared" si="1"/>
        <v>0</v>
      </c>
    </row>
    <row r="49" spans="1:11" ht="15" customHeight="1" x14ac:dyDescent="0.3">
      <c r="A49" s="2"/>
      <c r="B49" s="9"/>
      <c r="C49" s="9"/>
      <c r="E49" s="2"/>
      <c r="F49" s="9"/>
      <c r="G49" s="9"/>
      <c r="I49" s="111"/>
      <c r="J49" s="123" t="str">
        <f t="shared" si="0"/>
        <v>0</v>
      </c>
      <c r="K49" s="124">
        <f t="shared" si="1"/>
        <v>0</v>
      </c>
    </row>
    <row r="50" spans="1:11" ht="15" customHeight="1" x14ac:dyDescent="0.3">
      <c r="A50" s="10"/>
      <c r="B50" s="11"/>
      <c r="C50" s="11"/>
      <c r="E50" s="10"/>
      <c r="F50" s="11"/>
      <c r="G50" s="11"/>
      <c r="I50" s="111"/>
      <c r="J50" s="123" t="str">
        <f t="shared" si="0"/>
        <v>0</v>
      </c>
      <c r="K50" s="124">
        <f t="shared" si="1"/>
        <v>0</v>
      </c>
    </row>
    <row r="51" spans="1:11" ht="30" customHeight="1" x14ac:dyDescent="0.3"/>
  </sheetData>
  <sheetProtection sheet="1" objects="1" scenarios="1" formatCells="0" selectLockedCells="1"/>
  <mergeCells count="16">
    <mergeCell ref="I23:I26"/>
    <mergeCell ref="I11:I14"/>
    <mergeCell ref="J2:K6"/>
    <mergeCell ref="E2:G2"/>
    <mergeCell ref="A1:G1"/>
    <mergeCell ref="B8:C8"/>
    <mergeCell ref="F9:G9"/>
    <mergeCell ref="B5:C5"/>
    <mergeCell ref="B6:C6"/>
    <mergeCell ref="B7:C7"/>
    <mergeCell ref="B9:C9"/>
    <mergeCell ref="I5:I8"/>
    <mergeCell ref="F5:G5"/>
    <mergeCell ref="F6:G6"/>
    <mergeCell ref="F7:G7"/>
    <mergeCell ref="F8:G8"/>
  </mergeCells>
  <conditionalFormatting sqref="I5:I8">
    <cfRule type="expression" dxfId="15" priority="19">
      <formula>$I$5&lt;&gt;""</formula>
    </cfRule>
  </conditionalFormatting>
  <conditionalFormatting sqref="C12:C50 G12:G50">
    <cfRule type="cellIs" dxfId="14" priority="15" operator="notEqual">
      <formula>0</formula>
    </cfRule>
  </conditionalFormatting>
  <conditionalFormatting sqref="C13">
    <cfRule type="expression" dxfId="13" priority="14">
      <formula>$C$12=""</formula>
    </cfRule>
  </conditionalFormatting>
  <conditionalFormatting sqref="C14">
    <cfRule type="expression" dxfId="12" priority="13">
      <formula>$C$13=""</formula>
    </cfRule>
  </conditionalFormatting>
  <conditionalFormatting sqref="C16">
    <cfRule type="expression" dxfId="11" priority="12">
      <formula>$C$15=""</formula>
    </cfRule>
  </conditionalFormatting>
  <conditionalFormatting sqref="C17">
    <cfRule type="expression" dxfId="10" priority="11">
      <formula>$C$16=""</formula>
    </cfRule>
  </conditionalFormatting>
  <conditionalFormatting sqref="C19">
    <cfRule type="expression" dxfId="9" priority="10">
      <formula>$C$18=""</formula>
    </cfRule>
  </conditionalFormatting>
  <conditionalFormatting sqref="C20">
    <cfRule type="expression" dxfId="8" priority="9">
      <formula>$C$19=""</formula>
    </cfRule>
  </conditionalFormatting>
  <conditionalFormatting sqref="C22">
    <cfRule type="expression" dxfId="7" priority="8">
      <formula>$C$21=""</formula>
    </cfRule>
  </conditionalFormatting>
  <conditionalFormatting sqref="C23">
    <cfRule type="expression" dxfId="6" priority="7">
      <formula>$C$22=""</formula>
    </cfRule>
  </conditionalFormatting>
  <conditionalFormatting sqref="G15">
    <cfRule type="expression" dxfId="5" priority="6">
      <formula>OR($C$12&lt;&gt;"",$C$13&lt;&gt;"",$C$14&lt;&gt;"")</formula>
    </cfRule>
  </conditionalFormatting>
  <conditionalFormatting sqref="G16">
    <cfRule type="expression" dxfId="4" priority="5">
      <formula>COUNTA($C$12:$C$23,$G$12:$G$15,$G$17:$G$19)&gt;0</formula>
    </cfRule>
  </conditionalFormatting>
  <conditionalFormatting sqref="G12:G15 G17:G19 C12:C23">
    <cfRule type="expression" dxfId="3" priority="4">
      <formula>$G$16&lt;&gt;0</formula>
    </cfRule>
  </conditionalFormatting>
  <conditionalFormatting sqref="G17">
    <cfRule type="expression" dxfId="2" priority="3">
      <formula>COUNTA($C$18:$C$20)&gt;0</formula>
    </cfRule>
  </conditionalFormatting>
  <conditionalFormatting sqref="G18">
    <cfRule type="expression" dxfId="1" priority="2">
      <formula>COUNTA($C$21:$C$23)&gt;0</formula>
    </cfRule>
  </conditionalFormatting>
  <conditionalFormatting sqref="G20">
    <cfRule type="expression" dxfId="0" priority="1">
      <formula>COUNTA($C$15:$C$17)&gt;0</formula>
    </cfRule>
  </conditionalFormatting>
  <pageMargins left="0.25" right="0.25" top="0.75" bottom="0.75" header="0.3" footer="0.3"/>
  <pageSetup paperSize="9" scale="87" orientation="portrait" verticalDpi="0" r:id="rId1"/>
  <rowBreaks count="1" manualBreakCount="1">
    <brk id="5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M95"/>
  <sheetViews>
    <sheetView zoomScaleNormal="100" workbookViewId="0">
      <selection activeCell="A92" sqref="A92"/>
    </sheetView>
  </sheetViews>
  <sheetFormatPr baseColWidth="10" defaultColWidth="0" defaultRowHeight="16.5" x14ac:dyDescent="0.3"/>
  <cols>
    <col min="1" max="1" width="28.5703125" style="111" customWidth="1"/>
    <col min="2" max="2" width="5.5703125" style="111" customWidth="1"/>
    <col min="3" max="3" width="3.140625" style="111" customWidth="1"/>
    <col min="4" max="4" width="28.5703125" style="111" customWidth="1"/>
    <col min="5" max="5" width="5.5703125" style="111" customWidth="1"/>
    <col min="6" max="6" width="3.140625" style="111" customWidth="1"/>
    <col min="7" max="7" width="28.5703125" style="111" customWidth="1"/>
    <col min="8" max="8" width="5.5703125" style="111" customWidth="1"/>
    <col min="9" max="9" width="3.140625" style="111" customWidth="1"/>
    <col min="10" max="10" width="28.5703125" style="111" customWidth="1"/>
    <col min="11" max="11" width="5.5703125" style="111" customWidth="1"/>
    <col min="12" max="12" width="6" style="111" customWidth="1"/>
    <col min="13" max="13" width="22" style="111" hidden="1" customWidth="1"/>
    <col min="14" max="16384" width="11.42578125" style="111" hidden="1"/>
  </cols>
  <sheetData>
    <row r="1" spans="1:10" ht="23.25" x14ac:dyDescent="0.35">
      <c r="A1" s="256" t="s">
        <v>8</v>
      </c>
      <c r="B1" s="257"/>
      <c r="C1" s="257"/>
      <c r="D1" s="257"/>
      <c r="E1" s="257"/>
      <c r="F1" s="257"/>
      <c r="G1" s="257"/>
      <c r="H1" s="258"/>
    </row>
    <row r="2" spans="1:10" ht="21" x14ac:dyDescent="0.35">
      <c r="A2" s="4" t="s">
        <v>57</v>
      </c>
      <c r="B2" s="3"/>
      <c r="C2" s="3"/>
      <c r="D2" s="1"/>
      <c r="E2" s="254"/>
      <c r="F2" s="254"/>
      <c r="G2" s="254"/>
      <c r="H2" s="133"/>
    </row>
    <row r="3" spans="1:10" ht="17.25" thickBot="1" x14ac:dyDescent="0.35">
      <c r="A3" s="108" t="s">
        <v>58</v>
      </c>
      <c r="B3" s="109"/>
      <c r="C3" s="109"/>
      <c r="D3" s="109"/>
      <c r="E3" s="109"/>
      <c r="F3" s="109"/>
      <c r="G3" s="109"/>
      <c r="H3" s="110"/>
    </row>
    <row r="4" spans="1:10" ht="17.25" thickBot="1" x14ac:dyDescent="0.35"/>
    <row r="5" spans="1:10" ht="13.5" customHeight="1" x14ac:dyDescent="0.3">
      <c r="A5" s="134" t="s">
        <v>88</v>
      </c>
      <c r="B5" s="158">
        <v>2</v>
      </c>
      <c r="C5" s="135"/>
      <c r="D5" s="134" t="s">
        <v>113</v>
      </c>
      <c r="E5" s="158">
        <v>2</v>
      </c>
      <c r="F5" s="135"/>
      <c r="G5" s="134" t="s">
        <v>115</v>
      </c>
      <c r="H5" s="158">
        <v>1</v>
      </c>
      <c r="I5" s="136"/>
      <c r="J5" s="276" t="s">
        <v>354</v>
      </c>
    </row>
    <row r="6" spans="1:10" ht="13.5" customHeight="1" x14ac:dyDescent="0.3">
      <c r="A6" s="137" t="s">
        <v>68</v>
      </c>
      <c r="B6" s="159">
        <v>25</v>
      </c>
      <c r="C6" s="138"/>
      <c r="D6" s="139" t="s">
        <v>112</v>
      </c>
      <c r="E6" s="165">
        <v>1</v>
      </c>
      <c r="F6" s="138"/>
      <c r="G6" s="139" t="s">
        <v>141</v>
      </c>
      <c r="H6" s="162">
        <v>5</v>
      </c>
      <c r="I6" s="140"/>
      <c r="J6" s="276"/>
    </row>
    <row r="7" spans="1:10" ht="13.5" customHeight="1" x14ac:dyDescent="0.3">
      <c r="A7" s="141" t="s">
        <v>69</v>
      </c>
      <c r="B7" s="160">
        <v>40</v>
      </c>
      <c r="C7" s="138"/>
      <c r="D7" s="141" t="s">
        <v>98</v>
      </c>
      <c r="E7" s="160">
        <v>5</v>
      </c>
      <c r="F7" s="138"/>
      <c r="G7" s="139" t="s">
        <v>142</v>
      </c>
      <c r="H7" s="162">
        <v>5</v>
      </c>
      <c r="I7" s="140"/>
      <c r="J7" s="276"/>
    </row>
    <row r="8" spans="1:10" ht="13.5" customHeight="1" x14ac:dyDescent="0.3">
      <c r="A8" s="141" t="s">
        <v>70</v>
      </c>
      <c r="B8" s="160">
        <v>60</v>
      </c>
      <c r="C8" s="138"/>
      <c r="D8" s="141" t="s">
        <v>97</v>
      </c>
      <c r="E8" s="160">
        <v>70</v>
      </c>
      <c r="F8" s="138"/>
      <c r="G8" s="141" t="s">
        <v>143</v>
      </c>
      <c r="H8" s="160">
        <v>5</v>
      </c>
      <c r="I8" s="140"/>
      <c r="J8" s="276"/>
    </row>
    <row r="9" spans="1:10" ht="13.5" customHeight="1" x14ac:dyDescent="0.3">
      <c r="A9" s="141" t="s">
        <v>71</v>
      </c>
      <c r="B9" s="160">
        <v>90</v>
      </c>
      <c r="C9" s="138"/>
      <c r="D9" s="141" t="s">
        <v>99</v>
      </c>
      <c r="E9" s="163">
        <v>30</v>
      </c>
      <c r="F9" s="138"/>
      <c r="G9" s="141" t="s">
        <v>144</v>
      </c>
      <c r="H9" s="160">
        <v>40</v>
      </c>
      <c r="I9" s="140"/>
    </row>
    <row r="10" spans="1:10" ht="13.5" customHeight="1" x14ac:dyDescent="0.3">
      <c r="A10" s="141" t="s">
        <v>72</v>
      </c>
      <c r="B10" s="160">
        <v>150</v>
      </c>
      <c r="C10" s="138"/>
      <c r="D10" s="142" t="s">
        <v>150</v>
      </c>
      <c r="E10" s="164">
        <v>1</v>
      </c>
      <c r="F10" s="135"/>
      <c r="G10" s="141" t="s">
        <v>164</v>
      </c>
      <c r="H10" s="163">
        <v>50</v>
      </c>
      <c r="I10" s="140"/>
    </row>
    <row r="11" spans="1:10" ht="13.5" customHeight="1" x14ac:dyDescent="0.3">
      <c r="A11" s="143" t="s">
        <v>86</v>
      </c>
      <c r="B11" s="161">
        <v>200</v>
      </c>
      <c r="C11" s="138"/>
      <c r="D11" s="137" t="s">
        <v>116</v>
      </c>
      <c r="E11" s="165">
        <v>1</v>
      </c>
      <c r="F11" s="138"/>
      <c r="G11" s="142" t="s">
        <v>130</v>
      </c>
      <c r="H11" s="164">
        <v>1</v>
      </c>
      <c r="I11" s="136"/>
    </row>
    <row r="12" spans="1:10" ht="13.5" customHeight="1" x14ac:dyDescent="0.3">
      <c r="A12" s="139" t="s">
        <v>73</v>
      </c>
      <c r="B12" s="162">
        <v>10</v>
      </c>
      <c r="C12" s="138"/>
      <c r="D12" s="141" t="s">
        <v>161</v>
      </c>
      <c r="E12" s="160">
        <v>50</v>
      </c>
      <c r="F12" s="138"/>
      <c r="G12" s="141" t="s">
        <v>132</v>
      </c>
      <c r="H12" s="165">
        <v>5</v>
      </c>
      <c r="I12" s="140"/>
    </row>
    <row r="13" spans="1:10" ht="13.5" customHeight="1" x14ac:dyDescent="0.3">
      <c r="A13" s="141" t="s">
        <v>74</v>
      </c>
      <c r="B13" s="160">
        <v>15</v>
      </c>
      <c r="C13" s="138"/>
      <c r="D13" s="141" t="s">
        <v>162</v>
      </c>
      <c r="E13" s="160">
        <v>300</v>
      </c>
      <c r="F13" s="138"/>
      <c r="G13" s="141" t="s">
        <v>134</v>
      </c>
      <c r="H13" s="165">
        <v>5</v>
      </c>
      <c r="I13" s="140"/>
    </row>
    <row r="14" spans="1:10" ht="13.5" customHeight="1" x14ac:dyDescent="0.3">
      <c r="A14" s="141" t="s">
        <v>75</v>
      </c>
      <c r="B14" s="160">
        <v>20</v>
      </c>
      <c r="C14" s="138"/>
      <c r="D14" s="141" t="s">
        <v>120</v>
      </c>
      <c r="E14" s="160">
        <v>10</v>
      </c>
      <c r="F14" s="138"/>
      <c r="G14" s="141" t="s">
        <v>136</v>
      </c>
      <c r="H14" s="165">
        <v>5</v>
      </c>
      <c r="I14" s="140"/>
    </row>
    <row r="15" spans="1:10" ht="13.5" customHeight="1" x14ac:dyDescent="0.3">
      <c r="A15" s="141" t="s">
        <v>76</v>
      </c>
      <c r="B15" s="160">
        <v>30</v>
      </c>
      <c r="C15" s="138"/>
      <c r="D15" s="141" t="s">
        <v>118</v>
      </c>
      <c r="E15" s="160">
        <v>0</v>
      </c>
      <c r="F15" s="138"/>
      <c r="G15" s="141" t="s">
        <v>133</v>
      </c>
      <c r="H15" s="165">
        <v>5</v>
      </c>
      <c r="I15" s="140"/>
    </row>
    <row r="16" spans="1:10" ht="13.5" customHeight="1" x14ac:dyDescent="0.3">
      <c r="A16" s="141" t="s">
        <v>77</v>
      </c>
      <c r="B16" s="160">
        <v>40</v>
      </c>
      <c r="C16" s="138"/>
      <c r="D16" s="141" t="s">
        <v>117</v>
      </c>
      <c r="E16" s="160">
        <v>0</v>
      </c>
      <c r="F16" s="138"/>
      <c r="G16" s="141" t="s">
        <v>135</v>
      </c>
      <c r="H16" s="165">
        <v>5</v>
      </c>
      <c r="I16" s="140"/>
    </row>
    <row r="17" spans="1:9" ht="13.5" customHeight="1" x14ac:dyDescent="0.3">
      <c r="A17" s="143" t="s">
        <v>87</v>
      </c>
      <c r="B17" s="161">
        <v>60</v>
      </c>
      <c r="C17" s="138"/>
      <c r="D17" s="141" t="s">
        <v>119</v>
      </c>
      <c r="E17" s="160">
        <v>200</v>
      </c>
      <c r="F17" s="138"/>
      <c r="G17" s="141" t="s">
        <v>137</v>
      </c>
      <c r="H17" s="165">
        <v>5</v>
      </c>
      <c r="I17" s="140"/>
    </row>
    <row r="18" spans="1:9" ht="13.5" customHeight="1" x14ac:dyDescent="0.3">
      <c r="A18" s="139" t="s">
        <v>78</v>
      </c>
      <c r="B18" s="162">
        <v>30</v>
      </c>
      <c r="C18" s="138"/>
      <c r="D18" s="143" t="s">
        <v>121</v>
      </c>
      <c r="E18" s="169">
        <v>1</v>
      </c>
      <c r="F18" s="138"/>
      <c r="G18" s="141" t="s">
        <v>138</v>
      </c>
      <c r="H18" s="165">
        <v>5</v>
      </c>
      <c r="I18" s="140"/>
    </row>
    <row r="19" spans="1:9" ht="13.5" customHeight="1" x14ac:dyDescent="0.3">
      <c r="A19" s="141" t="s">
        <v>79</v>
      </c>
      <c r="B19" s="160">
        <v>70</v>
      </c>
      <c r="C19" s="138"/>
      <c r="D19" s="142" t="s">
        <v>149</v>
      </c>
      <c r="E19" s="164">
        <v>1</v>
      </c>
      <c r="F19" s="135"/>
      <c r="G19" s="141" t="s">
        <v>139</v>
      </c>
      <c r="H19" s="165">
        <v>5</v>
      </c>
      <c r="I19" s="140"/>
    </row>
    <row r="20" spans="1:9" ht="13.5" customHeight="1" x14ac:dyDescent="0.3">
      <c r="A20" s="141" t="s">
        <v>80</v>
      </c>
      <c r="B20" s="160">
        <v>100</v>
      </c>
      <c r="C20" s="138"/>
      <c r="D20" s="139" t="s">
        <v>151</v>
      </c>
      <c r="E20" s="160">
        <v>10</v>
      </c>
      <c r="F20" s="138"/>
      <c r="G20" s="141" t="s">
        <v>140</v>
      </c>
      <c r="H20" s="165">
        <v>5</v>
      </c>
      <c r="I20" s="140"/>
    </row>
    <row r="21" spans="1:9" ht="13.5" customHeight="1" x14ac:dyDescent="0.3">
      <c r="A21" s="141" t="s">
        <v>81</v>
      </c>
      <c r="B21" s="160">
        <v>150</v>
      </c>
      <c r="C21" s="138"/>
      <c r="D21" s="141" t="s">
        <v>152</v>
      </c>
      <c r="E21" s="160">
        <v>40</v>
      </c>
      <c r="F21" s="138"/>
      <c r="G21" s="141" t="s">
        <v>145</v>
      </c>
      <c r="H21" s="165">
        <v>5</v>
      </c>
      <c r="I21" s="140"/>
    </row>
    <row r="22" spans="1:9" ht="13.5" customHeight="1" x14ac:dyDescent="0.3">
      <c r="A22" s="143" t="s">
        <v>82</v>
      </c>
      <c r="B22" s="161">
        <v>200</v>
      </c>
      <c r="C22" s="138"/>
      <c r="D22" s="141" t="s">
        <v>153</v>
      </c>
      <c r="E22" s="160">
        <v>50</v>
      </c>
      <c r="F22" s="138"/>
      <c r="G22" s="141" t="s">
        <v>146</v>
      </c>
      <c r="H22" s="165">
        <v>5</v>
      </c>
      <c r="I22" s="140"/>
    </row>
    <row r="23" spans="1:9" ht="13.5" customHeight="1" thickBot="1" x14ac:dyDescent="0.35">
      <c r="A23" s="139" t="s">
        <v>83</v>
      </c>
      <c r="B23" s="162">
        <v>40</v>
      </c>
      <c r="C23" s="138"/>
      <c r="D23" s="141" t="s">
        <v>154</v>
      </c>
      <c r="E23" s="160">
        <v>80</v>
      </c>
      <c r="F23" s="138"/>
      <c r="G23" s="144" t="s">
        <v>147</v>
      </c>
      <c r="H23" s="171">
        <v>5</v>
      </c>
      <c r="I23" s="6"/>
    </row>
    <row r="24" spans="1:9" ht="13.5" customHeight="1" x14ac:dyDescent="0.3">
      <c r="A24" s="141" t="s">
        <v>84</v>
      </c>
      <c r="B24" s="160">
        <v>40</v>
      </c>
      <c r="C24" s="138"/>
      <c r="D24" s="141" t="s">
        <v>155</v>
      </c>
      <c r="E24" s="160">
        <v>30</v>
      </c>
      <c r="F24" s="138"/>
      <c r="G24" s="135"/>
      <c r="H24" s="145"/>
    </row>
    <row r="25" spans="1:9" ht="13.5" customHeight="1" x14ac:dyDescent="0.3">
      <c r="A25" s="143" t="s">
        <v>85</v>
      </c>
      <c r="B25" s="161">
        <v>20</v>
      </c>
      <c r="C25" s="138"/>
      <c r="D25" s="143" t="s">
        <v>156</v>
      </c>
      <c r="E25" s="163">
        <v>30</v>
      </c>
      <c r="F25" s="138"/>
      <c r="G25" s="274" t="s">
        <v>183</v>
      </c>
      <c r="H25" s="274"/>
    </row>
    <row r="26" spans="1:9" ht="13.5" customHeight="1" x14ac:dyDescent="0.3">
      <c r="A26" s="139" t="s">
        <v>90</v>
      </c>
      <c r="B26" s="162">
        <v>40</v>
      </c>
      <c r="C26" s="138"/>
      <c r="D26" s="142" t="s">
        <v>100</v>
      </c>
      <c r="E26" s="164">
        <v>1</v>
      </c>
      <c r="F26" s="135"/>
      <c r="G26" s="274"/>
      <c r="H26" s="274"/>
    </row>
    <row r="27" spans="1:9" ht="13.5" customHeight="1" x14ac:dyDescent="0.3">
      <c r="A27" s="143" t="s">
        <v>89</v>
      </c>
      <c r="B27" s="161">
        <v>40</v>
      </c>
      <c r="C27" s="138"/>
      <c r="D27" s="139" t="s">
        <v>102</v>
      </c>
      <c r="E27" s="162">
        <v>20</v>
      </c>
      <c r="F27" s="138"/>
      <c r="G27" s="274"/>
      <c r="H27" s="274"/>
    </row>
    <row r="28" spans="1:9" ht="13.5" customHeight="1" thickBot="1" x14ac:dyDescent="0.35">
      <c r="A28" s="137" t="s">
        <v>93</v>
      </c>
      <c r="B28" s="160">
        <v>20</v>
      </c>
      <c r="C28" s="138"/>
      <c r="D28" s="141" t="s">
        <v>103</v>
      </c>
      <c r="E28" s="160">
        <v>20</v>
      </c>
      <c r="F28" s="138"/>
      <c r="G28" s="131"/>
      <c r="H28" s="131"/>
    </row>
    <row r="29" spans="1:9" ht="13.5" customHeight="1" thickBot="1" x14ac:dyDescent="0.35">
      <c r="A29" s="141" t="s">
        <v>94</v>
      </c>
      <c r="B29" s="160">
        <v>35</v>
      </c>
      <c r="C29" s="138"/>
      <c r="D29" s="141" t="s">
        <v>104</v>
      </c>
      <c r="E29" s="160">
        <v>20</v>
      </c>
      <c r="F29" s="138"/>
      <c r="G29" s="146" t="s">
        <v>192</v>
      </c>
      <c r="H29" s="147">
        <f>E41+E26+E19+B33+E10+E5+H5+H11+B5</f>
        <v>12</v>
      </c>
    </row>
    <row r="30" spans="1:9" ht="13.5" customHeight="1" x14ac:dyDescent="0.3">
      <c r="A30" s="141" t="s">
        <v>95</v>
      </c>
      <c r="B30" s="160">
        <v>50</v>
      </c>
      <c r="C30" s="138"/>
      <c r="D30" s="141" t="s">
        <v>105</v>
      </c>
      <c r="E30" s="160">
        <v>10</v>
      </c>
      <c r="F30" s="138"/>
      <c r="G30" s="275" t="s">
        <v>345</v>
      </c>
      <c r="H30" s="275"/>
    </row>
    <row r="31" spans="1:9" ht="13.5" customHeight="1" x14ac:dyDescent="0.3">
      <c r="A31" s="143" t="s">
        <v>96</v>
      </c>
      <c r="B31" s="161">
        <v>100</v>
      </c>
      <c r="C31" s="138"/>
      <c r="D31" s="141" t="s">
        <v>163</v>
      </c>
      <c r="E31" s="160">
        <v>20</v>
      </c>
      <c r="F31" s="138"/>
      <c r="G31" s="274"/>
      <c r="H31" s="274"/>
    </row>
    <row r="32" spans="1:9" ht="13.5" customHeight="1" x14ac:dyDescent="0.3">
      <c r="A32" s="143" t="s">
        <v>148</v>
      </c>
      <c r="B32" s="163">
        <v>100</v>
      </c>
      <c r="C32" s="138"/>
      <c r="D32" s="143" t="s">
        <v>165</v>
      </c>
      <c r="E32" s="161">
        <v>5</v>
      </c>
      <c r="F32" s="138"/>
      <c r="G32" s="274"/>
      <c r="H32" s="274"/>
    </row>
    <row r="33" spans="1:11" ht="13.5" customHeight="1" x14ac:dyDescent="0.3">
      <c r="A33" s="148" t="s">
        <v>127</v>
      </c>
      <c r="B33" s="164">
        <v>1</v>
      </c>
      <c r="C33" s="138"/>
      <c r="D33" s="139" t="s">
        <v>106</v>
      </c>
      <c r="E33" s="162">
        <v>20</v>
      </c>
      <c r="F33" s="138"/>
      <c r="G33" s="274"/>
      <c r="H33" s="274"/>
    </row>
    <row r="34" spans="1:11" ht="13.5" customHeight="1" x14ac:dyDescent="0.3">
      <c r="A34" s="141" t="s">
        <v>131</v>
      </c>
      <c r="B34" s="165">
        <v>1</v>
      </c>
      <c r="C34" s="135"/>
      <c r="D34" s="141" t="s">
        <v>107</v>
      </c>
      <c r="E34" s="160">
        <v>10</v>
      </c>
      <c r="F34" s="138"/>
      <c r="G34" s="274"/>
      <c r="H34" s="274"/>
    </row>
    <row r="35" spans="1:11" ht="13.5" customHeight="1" x14ac:dyDescent="0.3">
      <c r="A35" s="141" t="s">
        <v>159</v>
      </c>
      <c r="B35" s="165">
        <v>10</v>
      </c>
      <c r="C35" s="138"/>
      <c r="D35" s="141" t="s">
        <v>101</v>
      </c>
      <c r="E35" s="160">
        <v>10</v>
      </c>
      <c r="F35" s="138"/>
      <c r="G35" s="274"/>
      <c r="H35" s="274"/>
    </row>
    <row r="36" spans="1:11" s="103" customFormat="1" ht="13.5" customHeight="1" x14ac:dyDescent="0.25">
      <c r="A36" s="149" t="s">
        <v>91</v>
      </c>
      <c r="B36" s="166">
        <v>50</v>
      </c>
      <c r="C36" s="150"/>
      <c r="D36" s="151" t="s">
        <v>108</v>
      </c>
      <c r="E36" s="167">
        <v>5</v>
      </c>
      <c r="F36" s="150"/>
      <c r="G36" s="274"/>
      <c r="H36" s="274"/>
    </row>
    <row r="37" spans="1:11" s="103" customFormat="1" ht="13.5" customHeight="1" x14ac:dyDescent="0.25">
      <c r="A37" s="151" t="s">
        <v>128</v>
      </c>
      <c r="B37" s="167">
        <v>0</v>
      </c>
      <c r="C37" s="150"/>
      <c r="D37" s="151" t="s">
        <v>109</v>
      </c>
      <c r="E37" s="167">
        <v>40</v>
      </c>
      <c r="F37" s="150"/>
      <c r="G37" s="274"/>
      <c r="H37" s="274"/>
    </row>
    <row r="38" spans="1:11" ht="13.5" customHeight="1" x14ac:dyDescent="0.3">
      <c r="A38" s="141" t="s">
        <v>160</v>
      </c>
      <c r="B38" s="160">
        <v>10</v>
      </c>
      <c r="C38" s="138"/>
      <c r="D38" s="143" t="s">
        <v>110</v>
      </c>
      <c r="E38" s="161">
        <v>40</v>
      </c>
      <c r="F38" s="138"/>
      <c r="G38" s="274"/>
      <c r="H38" s="274"/>
    </row>
    <row r="39" spans="1:11" ht="13.5" customHeight="1" thickBot="1" x14ac:dyDescent="0.35">
      <c r="A39" s="144" t="s">
        <v>129</v>
      </c>
      <c r="B39" s="168">
        <v>0</v>
      </c>
      <c r="C39" s="138"/>
      <c r="D39" s="139" t="s">
        <v>111</v>
      </c>
      <c r="E39" s="170">
        <v>1</v>
      </c>
      <c r="F39" s="138"/>
      <c r="G39" s="274"/>
      <c r="H39" s="274"/>
    </row>
    <row r="40" spans="1:11" ht="13.5" customHeight="1" x14ac:dyDescent="0.3">
      <c r="A40" s="145"/>
      <c r="B40" s="145"/>
      <c r="C40" s="145"/>
      <c r="D40" s="152" t="s">
        <v>114</v>
      </c>
      <c r="E40" s="169">
        <v>1</v>
      </c>
      <c r="F40" s="138"/>
      <c r="G40" s="274"/>
      <c r="H40" s="274"/>
    </row>
    <row r="41" spans="1:11" ht="13.5" customHeight="1" x14ac:dyDescent="0.3">
      <c r="C41" s="145"/>
      <c r="D41" s="148" t="s">
        <v>122</v>
      </c>
      <c r="E41" s="164">
        <v>2</v>
      </c>
      <c r="F41" s="138"/>
      <c r="G41" s="274"/>
      <c r="H41" s="274"/>
    </row>
    <row r="42" spans="1:11" ht="13.5" customHeight="1" x14ac:dyDescent="0.3">
      <c r="A42" s="145"/>
      <c r="B42" s="145"/>
      <c r="C42" s="145"/>
      <c r="D42" s="137" t="s">
        <v>123</v>
      </c>
      <c r="E42" s="159">
        <v>30</v>
      </c>
      <c r="F42" s="138"/>
      <c r="G42" s="274"/>
      <c r="H42" s="274"/>
    </row>
    <row r="43" spans="1:11" ht="13.5" customHeight="1" x14ac:dyDescent="0.3">
      <c r="A43" s="145"/>
      <c r="B43" s="145"/>
      <c r="C43" s="145"/>
      <c r="D43" s="141" t="s">
        <v>124</v>
      </c>
      <c r="E43" s="165">
        <v>1</v>
      </c>
      <c r="F43" s="138"/>
      <c r="G43" s="274"/>
      <c r="H43" s="274"/>
    </row>
    <row r="44" spans="1:11" ht="13.5" customHeight="1" x14ac:dyDescent="0.3">
      <c r="A44" s="145"/>
      <c r="B44" s="145"/>
      <c r="C44" s="145"/>
      <c r="D44" s="141" t="s">
        <v>125</v>
      </c>
      <c r="E44" s="160">
        <v>0</v>
      </c>
      <c r="F44" s="138"/>
      <c r="G44" s="274"/>
      <c r="H44" s="274"/>
    </row>
    <row r="45" spans="1:11" ht="13.5" customHeight="1" thickBot="1" x14ac:dyDescent="0.35">
      <c r="A45" s="145"/>
      <c r="B45" s="145"/>
      <c r="C45" s="145"/>
      <c r="D45" s="144" t="s">
        <v>126</v>
      </c>
      <c r="E45" s="168">
        <v>0</v>
      </c>
      <c r="F45" s="145"/>
      <c r="G45" s="274"/>
      <c r="H45" s="274"/>
    </row>
    <row r="46" spans="1:11" ht="13.5" customHeight="1" x14ac:dyDescent="0.3"/>
    <row r="47" spans="1:11" ht="24" thickBot="1" x14ac:dyDescent="0.4">
      <c r="A47" s="153" t="s">
        <v>195</v>
      </c>
    </row>
    <row r="48" spans="1:11" ht="13.5" customHeight="1" x14ac:dyDescent="0.3">
      <c r="A48" s="134" t="s">
        <v>204</v>
      </c>
      <c r="B48" s="158">
        <v>1</v>
      </c>
      <c r="C48" s="154"/>
      <c r="D48" s="134" t="s">
        <v>205</v>
      </c>
      <c r="E48" s="158">
        <v>1</v>
      </c>
      <c r="F48" s="154"/>
      <c r="G48" s="134" t="s">
        <v>202</v>
      </c>
      <c r="H48" s="158">
        <v>1</v>
      </c>
      <c r="I48" s="155"/>
      <c r="J48" s="134" t="s">
        <v>207</v>
      </c>
      <c r="K48" s="158">
        <v>1</v>
      </c>
    </row>
    <row r="49" spans="1:11" ht="13.5" customHeight="1" x14ac:dyDescent="0.3">
      <c r="A49" s="141" t="s">
        <v>220</v>
      </c>
      <c r="B49" s="160">
        <v>10</v>
      </c>
      <c r="C49" s="155"/>
      <c r="D49" s="139" t="s">
        <v>213</v>
      </c>
      <c r="E49" s="162">
        <v>10</v>
      </c>
      <c r="F49" s="155"/>
      <c r="G49" s="141" t="s">
        <v>271</v>
      </c>
      <c r="H49" s="160">
        <v>10</v>
      </c>
      <c r="I49" s="155"/>
      <c r="J49" s="141" t="s">
        <v>322</v>
      </c>
      <c r="K49" s="160">
        <v>30</v>
      </c>
    </row>
    <row r="50" spans="1:11" ht="13.5" customHeight="1" x14ac:dyDescent="0.3">
      <c r="A50" s="141" t="s">
        <v>226</v>
      </c>
      <c r="B50" s="160">
        <v>20</v>
      </c>
      <c r="C50" s="155"/>
      <c r="D50" s="141" t="s">
        <v>214</v>
      </c>
      <c r="E50" s="160">
        <v>10</v>
      </c>
      <c r="F50" s="155"/>
      <c r="G50" s="141" t="s">
        <v>272</v>
      </c>
      <c r="H50" s="160">
        <v>30</v>
      </c>
      <c r="I50" s="155"/>
      <c r="J50" s="141" t="s">
        <v>278</v>
      </c>
      <c r="K50" s="173">
        <v>40</v>
      </c>
    </row>
    <row r="51" spans="1:11" ht="13.5" customHeight="1" x14ac:dyDescent="0.3">
      <c r="A51" s="141" t="s">
        <v>227</v>
      </c>
      <c r="B51" s="160">
        <v>30</v>
      </c>
      <c r="C51" s="155"/>
      <c r="D51" s="141" t="s">
        <v>215</v>
      </c>
      <c r="E51" s="160">
        <v>10</v>
      </c>
      <c r="F51" s="155"/>
      <c r="G51" s="141" t="s">
        <v>277</v>
      </c>
      <c r="H51" s="160">
        <v>30</v>
      </c>
      <c r="I51" s="155"/>
      <c r="J51" s="143" t="s">
        <v>279</v>
      </c>
      <c r="K51" s="174">
        <v>50</v>
      </c>
    </row>
    <row r="52" spans="1:11" ht="13.5" customHeight="1" x14ac:dyDescent="0.3">
      <c r="A52" s="141" t="s">
        <v>221</v>
      </c>
      <c r="B52" s="160">
        <v>30</v>
      </c>
      <c r="C52" s="155"/>
      <c r="D52" s="141" t="s">
        <v>246</v>
      </c>
      <c r="E52" s="160">
        <v>10</v>
      </c>
      <c r="F52" s="155"/>
      <c r="G52" s="143" t="s">
        <v>283</v>
      </c>
      <c r="H52" s="161">
        <v>55</v>
      </c>
      <c r="I52" s="155"/>
      <c r="J52" s="139" t="s">
        <v>342</v>
      </c>
      <c r="K52" s="162">
        <v>30</v>
      </c>
    </row>
    <row r="53" spans="1:11" ht="13.5" customHeight="1" x14ac:dyDescent="0.3">
      <c r="A53" s="141" t="s">
        <v>235</v>
      </c>
      <c r="B53" s="160">
        <v>45</v>
      </c>
      <c r="C53" s="155"/>
      <c r="D53" s="141" t="s">
        <v>216</v>
      </c>
      <c r="E53" s="160">
        <v>15</v>
      </c>
      <c r="F53" s="155"/>
      <c r="G53" s="141" t="s">
        <v>245</v>
      </c>
      <c r="H53" s="160">
        <v>10</v>
      </c>
      <c r="I53" s="155"/>
      <c r="J53" s="141" t="s">
        <v>340</v>
      </c>
      <c r="K53" s="173">
        <v>40</v>
      </c>
    </row>
    <row r="54" spans="1:11" ht="13.5" customHeight="1" x14ac:dyDescent="0.3">
      <c r="A54" s="141" t="s">
        <v>232</v>
      </c>
      <c r="B54" s="160">
        <v>50</v>
      </c>
      <c r="C54" s="155"/>
      <c r="D54" s="141" t="s">
        <v>217</v>
      </c>
      <c r="E54" s="160">
        <v>15</v>
      </c>
      <c r="F54" s="155"/>
      <c r="G54" s="141" t="s">
        <v>268</v>
      </c>
      <c r="H54" s="160">
        <v>20</v>
      </c>
      <c r="I54" s="155"/>
      <c r="J54" s="143" t="s">
        <v>341</v>
      </c>
      <c r="K54" s="174">
        <v>50</v>
      </c>
    </row>
    <row r="55" spans="1:11" ht="13.5" customHeight="1" x14ac:dyDescent="0.3">
      <c r="A55" s="141" t="s">
        <v>227</v>
      </c>
      <c r="B55" s="160">
        <v>50</v>
      </c>
      <c r="C55" s="155"/>
      <c r="D55" s="141" t="s">
        <v>292</v>
      </c>
      <c r="E55" s="160">
        <v>20</v>
      </c>
      <c r="F55" s="155"/>
      <c r="G55" s="141" t="s">
        <v>282</v>
      </c>
      <c r="H55" s="160">
        <v>45</v>
      </c>
      <c r="I55" s="155"/>
      <c r="J55" s="139" t="s">
        <v>275</v>
      </c>
      <c r="K55" s="162">
        <v>15</v>
      </c>
    </row>
    <row r="56" spans="1:11" ht="13.5" customHeight="1" x14ac:dyDescent="0.3">
      <c r="A56" s="143" t="s">
        <v>308</v>
      </c>
      <c r="B56" s="161">
        <v>100</v>
      </c>
      <c r="C56" s="155"/>
      <c r="D56" s="141" t="s">
        <v>244</v>
      </c>
      <c r="E56" s="160">
        <v>30</v>
      </c>
      <c r="F56" s="155"/>
      <c r="G56" s="141" t="s">
        <v>240</v>
      </c>
      <c r="H56" s="160">
        <v>60</v>
      </c>
      <c r="I56" s="155"/>
      <c r="J56" s="141" t="s">
        <v>324</v>
      </c>
      <c r="K56" s="160">
        <v>40</v>
      </c>
    </row>
    <row r="57" spans="1:11" ht="13.5" customHeight="1" x14ac:dyDescent="0.3">
      <c r="A57" s="141" t="s">
        <v>287</v>
      </c>
      <c r="B57" s="160">
        <v>15</v>
      </c>
      <c r="C57" s="155"/>
      <c r="D57" s="141" t="s">
        <v>247</v>
      </c>
      <c r="E57" s="160">
        <v>40</v>
      </c>
      <c r="F57" s="155"/>
      <c r="G57" s="141" t="s">
        <v>318</v>
      </c>
      <c r="H57" s="160">
        <v>100</v>
      </c>
      <c r="I57" s="155"/>
      <c r="J57" s="141" t="s">
        <v>326</v>
      </c>
      <c r="K57" s="173">
        <v>40</v>
      </c>
    </row>
    <row r="58" spans="1:11" ht="13.5" customHeight="1" x14ac:dyDescent="0.3">
      <c r="A58" s="141" t="s">
        <v>230</v>
      </c>
      <c r="B58" s="160">
        <v>35</v>
      </c>
      <c r="C58" s="155"/>
      <c r="D58" s="143" t="s">
        <v>248</v>
      </c>
      <c r="E58" s="161">
        <v>50</v>
      </c>
      <c r="F58" s="155"/>
      <c r="G58" s="143" t="s">
        <v>285</v>
      </c>
      <c r="H58" s="161">
        <v>100</v>
      </c>
      <c r="I58" s="155"/>
      <c r="J58" s="141" t="s">
        <v>327</v>
      </c>
      <c r="K58" s="160">
        <v>40</v>
      </c>
    </row>
    <row r="59" spans="1:11" ht="13.5" customHeight="1" x14ac:dyDescent="0.3">
      <c r="A59" s="143" t="s">
        <v>239</v>
      </c>
      <c r="B59" s="161">
        <v>100</v>
      </c>
      <c r="C59" s="155"/>
      <c r="D59" s="141" t="s">
        <v>199</v>
      </c>
      <c r="E59" s="160">
        <v>5</v>
      </c>
      <c r="F59" s="155"/>
      <c r="G59" s="141" t="s">
        <v>313</v>
      </c>
      <c r="H59" s="160">
        <v>30</v>
      </c>
      <c r="I59" s="155"/>
      <c r="J59" s="141" t="s">
        <v>330</v>
      </c>
      <c r="K59" s="160">
        <v>70</v>
      </c>
    </row>
    <row r="60" spans="1:11" ht="13.5" customHeight="1" x14ac:dyDescent="0.3">
      <c r="A60" s="141" t="s">
        <v>236</v>
      </c>
      <c r="B60" s="160">
        <v>45</v>
      </c>
      <c r="C60" s="155"/>
      <c r="D60" s="141" t="s">
        <v>294</v>
      </c>
      <c r="E60" s="160">
        <v>20</v>
      </c>
      <c r="F60" s="155"/>
      <c r="G60" s="143" t="s">
        <v>314</v>
      </c>
      <c r="H60" s="161">
        <v>20</v>
      </c>
      <c r="I60" s="155"/>
      <c r="J60" s="143" t="s">
        <v>334</v>
      </c>
      <c r="K60" s="161">
        <v>100</v>
      </c>
    </row>
    <row r="61" spans="1:11" ht="13.5" customHeight="1" x14ac:dyDescent="0.3">
      <c r="A61" s="143" t="s">
        <v>238</v>
      </c>
      <c r="B61" s="161">
        <v>100</v>
      </c>
      <c r="C61" s="155"/>
      <c r="D61" s="141" t="s">
        <v>296</v>
      </c>
      <c r="E61" s="160">
        <v>30</v>
      </c>
      <c r="F61" s="155"/>
      <c r="G61" s="139" t="s">
        <v>222</v>
      </c>
      <c r="H61" s="162">
        <v>5</v>
      </c>
      <c r="I61" s="155"/>
      <c r="J61" s="139" t="s">
        <v>325</v>
      </c>
      <c r="K61" s="162">
        <v>20</v>
      </c>
    </row>
    <row r="62" spans="1:11" ht="13.5" customHeight="1" x14ac:dyDescent="0.3">
      <c r="A62" s="139" t="s">
        <v>218</v>
      </c>
      <c r="B62" s="162">
        <v>20</v>
      </c>
      <c r="C62" s="155"/>
      <c r="D62" s="143" t="s">
        <v>243</v>
      </c>
      <c r="E62" s="161">
        <v>40</v>
      </c>
      <c r="F62" s="155"/>
      <c r="G62" s="141" t="s">
        <v>223</v>
      </c>
      <c r="H62" s="160">
        <v>5</v>
      </c>
      <c r="I62" s="155"/>
      <c r="J62" s="141" t="s">
        <v>323</v>
      </c>
      <c r="K62" s="160">
        <v>30</v>
      </c>
    </row>
    <row r="63" spans="1:11" ht="13.5" customHeight="1" x14ac:dyDescent="0.3">
      <c r="A63" s="141" t="s">
        <v>219</v>
      </c>
      <c r="B63" s="160">
        <v>20</v>
      </c>
      <c r="C63" s="155"/>
      <c r="D63" s="139" t="s">
        <v>291</v>
      </c>
      <c r="E63" s="162">
        <v>10</v>
      </c>
      <c r="F63" s="155"/>
      <c r="G63" s="139" t="s">
        <v>198</v>
      </c>
      <c r="H63" s="162">
        <v>5</v>
      </c>
      <c r="I63" s="155"/>
      <c r="J63" s="141" t="s">
        <v>328</v>
      </c>
      <c r="K63" s="160">
        <v>20</v>
      </c>
    </row>
    <row r="64" spans="1:11" ht="13.5" customHeight="1" x14ac:dyDescent="0.3">
      <c r="A64" s="141" t="s">
        <v>261</v>
      </c>
      <c r="B64" s="160">
        <v>20</v>
      </c>
      <c r="C64" s="155"/>
      <c r="D64" s="141" t="s">
        <v>297</v>
      </c>
      <c r="E64" s="160">
        <v>30</v>
      </c>
      <c r="F64" s="155"/>
      <c r="G64" s="141" t="s">
        <v>208</v>
      </c>
      <c r="H64" s="160">
        <v>5</v>
      </c>
      <c r="I64" s="155"/>
      <c r="J64" s="141" t="s">
        <v>329</v>
      </c>
      <c r="K64" s="160">
        <v>20</v>
      </c>
    </row>
    <row r="65" spans="1:11" ht="13.5" customHeight="1" x14ac:dyDescent="0.3">
      <c r="A65" s="141" t="s">
        <v>304</v>
      </c>
      <c r="B65" s="160">
        <v>20</v>
      </c>
      <c r="C65" s="155"/>
      <c r="D65" s="141" t="s">
        <v>293</v>
      </c>
      <c r="E65" s="160">
        <v>40</v>
      </c>
      <c r="F65" s="155"/>
      <c r="G65" s="141" t="s">
        <v>273</v>
      </c>
      <c r="H65" s="160">
        <v>10</v>
      </c>
      <c r="I65" s="155"/>
      <c r="J65" s="143" t="s">
        <v>331</v>
      </c>
      <c r="K65" s="161">
        <v>50</v>
      </c>
    </row>
    <row r="66" spans="1:11" ht="13.5" customHeight="1" thickBot="1" x14ac:dyDescent="0.35">
      <c r="A66" s="141" t="s">
        <v>229</v>
      </c>
      <c r="B66" s="160">
        <v>20</v>
      </c>
      <c r="C66" s="155"/>
      <c r="D66" s="143" t="s">
        <v>299</v>
      </c>
      <c r="E66" s="161">
        <v>50</v>
      </c>
      <c r="F66" s="155"/>
      <c r="G66" s="141" t="s">
        <v>267</v>
      </c>
      <c r="H66" s="160">
        <v>20</v>
      </c>
      <c r="I66" s="155"/>
      <c r="J66" s="144" t="s">
        <v>335</v>
      </c>
      <c r="K66" s="168">
        <v>100</v>
      </c>
    </row>
    <row r="67" spans="1:11" ht="13.5" customHeight="1" x14ac:dyDescent="0.3">
      <c r="A67" s="141" t="s">
        <v>224</v>
      </c>
      <c r="B67" s="160">
        <v>20</v>
      </c>
      <c r="C67" s="155"/>
      <c r="D67" s="139" t="s">
        <v>242</v>
      </c>
      <c r="E67" s="162">
        <v>20</v>
      </c>
      <c r="F67" s="155"/>
      <c r="G67" s="141" t="s">
        <v>269</v>
      </c>
      <c r="H67" s="160">
        <v>30</v>
      </c>
      <c r="I67" s="155"/>
      <c r="J67" s="154"/>
      <c r="K67" s="155"/>
    </row>
    <row r="68" spans="1:11" ht="13.5" customHeight="1" x14ac:dyDescent="0.3">
      <c r="A68" s="141" t="s">
        <v>225</v>
      </c>
      <c r="B68" s="160">
        <v>25</v>
      </c>
      <c r="C68" s="155"/>
      <c r="D68" s="141" t="s">
        <v>295</v>
      </c>
      <c r="E68" s="160">
        <v>20</v>
      </c>
      <c r="F68" s="155"/>
      <c r="G68" s="141" t="s">
        <v>274</v>
      </c>
      <c r="H68" s="160">
        <v>30</v>
      </c>
      <c r="I68" s="155"/>
      <c r="J68" s="156" t="s">
        <v>337</v>
      </c>
      <c r="K68" s="175">
        <v>3</v>
      </c>
    </row>
    <row r="69" spans="1:11" ht="13.5" customHeight="1" x14ac:dyDescent="0.3">
      <c r="A69" s="141" t="s">
        <v>233</v>
      </c>
      <c r="B69" s="160">
        <v>30</v>
      </c>
      <c r="C69" s="155"/>
      <c r="D69" s="143" t="s">
        <v>298</v>
      </c>
      <c r="E69" s="161">
        <v>60</v>
      </c>
      <c r="F69" s="155"/>
      <c r="G69" s="141" t="s">
        <v>276</v>
      </c>
      <c r="H69" s="160">
        <v>30</v>
      </c>
      <c r="I69" s="155"/>
      <c r="J69" s="156" t="s">
        <v>338</v>
      </c>
      <c r="K69" s="175">
        <v>30</v>
      </c>
    </row>
    <row r="70" spans="1:11" ht="13.5" customHeight="1" x14ac:dyDescent="0.3">
      <c r="A70" s="141" t="s">
        <v>302</v>
      </c>
      <c r="B70" s="160">
        <v>40</v>
      </c>
      <c r="C70" s="155"/>
      <c r="D70" s="139" t="s">
        <v>249</v>
      </c>
      <c r="E70" s="162">
        <v>100</v>
      </c>
      <c r="F70" s="155"/>
      <c r="G70" s="141" t="s">
        <v>316</v>
      </c>
      <c r="H70" s="160">
        <v>50</v>
      </c>
      <c r="I70" s="155"/>
      <c r="J70" s="156" t="s">
        <v>339</v>
      </c>
      <c r="K70" s="175">
        <v>50</v>
      </c>
    </row>
    <row r="71" spans="1:11" ht="13.5" customHeight="1" thickBot="1" x14ac:dyDescent="0.35">
      <c r="A71" s="141" t="s">
        <v>237</v>
      </c>
      <c r="B71" s="160">
        <v>50</v>
      </c>
      <c r="C71" s="155"/>
      <c r="D71" s="141" t="s">
        <v>300</v>
      </c>
      <c r="E71" s="160">
        <v>100</v>
      </c>
      <c r="F71" s="155"/>
      <c r="G71" s="144" t="s">
        <v>333</v>
      </c>
      <c r="H71" s="168">
        <v>50</v>
      </c>
      <c r="I71" s="155"/>
    </row>
    <row r="72" spans="1:11" ht="13.5" customHeight="1" thickBot="1" x14ac:dyDescent="0.35">
      <c r="A72" s="141" t="s">
        <v>306</v>
      </c>
      <c r="B72" s="160">
        <v>80</v>
      </c>
      <c r="C72" s="155"/>
      <c r="D72" s="144" t="s">
        <v>301</v>
      </c>
      <c r="E72" s="168">
        <v>100</v>
      </c>
      <c r="F72" s="155"/>
      <c r="G72" s="134" t="s">
        <v>206</v>
      </c>
      <c r="H72" s="158">
        <v>1</v>
      </c>
      <c r="I72" s="155"/>
    </row>
    <row r="73" spans="1:11" ht="13.5" customHeight="1" x14ac:dyDescent="0.3">
      <c r="A73" s="143" t="s">
        <v>309</v>
      </c>
      <c r="B73" s="161">
        <v>100</v>
      </c>
      <c r="C73" s="155"/>
      <c r="D73" s="134" t="s">
        <v>203</v>
      </c>
      <c r="E73" s="158">
        <v>1</v>
      </c>
      <c r="F73" s="155"/>
      <c r="G73" s="139" t="s">
        <v>93</v>
      </c>
      <c r="H73" s="160">
        <v>10</v>
      </c>
      <c r="I73" s="155"/>
    </row>
    <row r="74" spans="1:11" ht="13.5" customHeight="1" x14ac:dyDescent="0.3">
      <c r="A74" s="139" t="s">
        <v>228</v>
      </c>
      <c r="B74" s="162">
        <v>10</v>
      </c>
      <c r="C74" s="155"/>
      <c r="D74" s="141" t="s">
        <v>358</v>
      </c>
      <c r="E74" s="162">
        <v>10</v>
      </c>
      <c r="F74" s="155"/>
      <c r="G74" s="139" t="s">
        <v>94</v>
      </c>
      <c r="H74" s="160">
        <v>20</v>
      </c>
      <c r="I74" s="155"/>
    </row>
    <row r="75" spans="1:11" ht="13.5" customHeight="1" x14ac:dyDescent="0.3">
      <c r="A75" s="141" t="s">
        <v>231</v>
      </c>
      <c r="B75" s="160">
        <v>20</v>
      </c>
      <c r="C75" s="155"/>
      <c r="D75" s="141" t="s">
        <v>359</v>
      </c>
      <c r="E75" s="162">
        <v>20</v>
      </c>
      <c r="F75" s="155"/>
      <c r="G75" s="139" t="s">
        <v>95</v>
      </c>
      <c r="H75" s="160">
        <v>30</v>
      </c>
      <c r="I75" s="155"/>
    </row>
    <row r="76" spans="1:11" ht="13.5" customHeight="1" x14ac:dyDescent="0.3">
      <c r="A76" s="141" t="s">
        <v>241</v>
      </c>
      <c r="B76" s="160">
        <v>40</v>
      </c>
      <c r="C76" s="155"/>
      <c r="D76" s="141" t="s">
        <v>360</v>
      </c>
      <c r="E76" s="162">
        <v>30</v>
      </c>
      <c r="F76" s="155"/>
      <c r="G76" s="139" t="s">
        <v>368</v>
      </c>
      <c r="H76" s="160">
        <v>50</v>
      </c>
      <c r="I76" s="155"/>
    </row>
    <row r="77" spans="1:11" ht="13.5" customHeight="1" x14ac:dyDescent="0.3">
      <c r="A77" s="141" t="s">
        <v>303</v>
      </c>
      <c r="B77" s="160">
        <v>50</v>
      </c>
      <c r="C77" s="155"/>
      <c r="D77" s="141" t="s">
        <v>361</v>
      </c>
      <c r="E77" s="162">
        <v>40</v>
      </c>
      <c r="F77" s="155"/>
      <c r="G77" s="141" t="s">
        <v>209</v>
      </c>
      <c r="H77" s="160">
        <v>10</v>
      </c>
      <c r="I77" s="155"/>
    </row>
    <row r="78" spans="1:11" ht="13.5" customHeight="1" x14ac:dyDescent="0.3">
      <c r="A78" s="143" t="s">
        <v>305</v>
      </c>
      <c r="B78" s="161">
        <v>60</v>
      </c>
      <c r="C78" s="155"/>
      <c r="D78" s="141" t="s">
        <v>362</v>
      </c>
      <c r="E78" s="162">
        <v>50</v>
      </c>
      <c r="F78" s="155"/>
      <c r="G78" s="141" t="s">
        <v>263</v>
      </c>
      <c r="H78" s="160">
        <v>20</v>
      </c>
      <c r="I78" s="155"/>
    </row>
    <row r="79" spans="1:11" ht="13.5" customHeight="1" x14ac:dyDescent="0.3">
      <c r="A79" s="139" t="s">
        <v>234</v>
      </c>
      <c r="B79" s="162">
        <v>40</v>
      </c>
      <c r="C79" s="155"/>
      <c r="D79" s="141" t="s">
        <v>363</v>
      </c>
      <c r="E79" s="162">
        <v>60</v>
      </c>
      <c r="F79" s="155"/>
      <c r="G79" s="141" t="s">
        <v>289</v>
      </c>
      <c r="H79" s="160">
        <v>30</v>
      </c>
      <c r="I79" s="155"/>
    </row>
    <row r="80" spans="1:11" ht="13.5" customHeight="1" thickBot="1" x14ac:dyDescent="0.35">
      <c r="A80" s="144" t="s">
        <v>310</v>
      </c>
      <c r="B80" s="168">
        <v>100</v>
      </c>
      <c r="C80" s="155"/>
      <c r="D80" s="139" t="s">
        <v>210</v>
      </c>
      <c r="E80" s="162">
        <v>20</v>
      </c>
      <c r="F80" s="155"/>
      <c r="G80" s="141" t="s">
        <v>367</v>
      </c>
      <c r="H80" s="160">
        <v>20</v>
      </c>
      <c r="I80" s="155"/>
    </row>
    <row r="81" spans="1:12" ht="13.5" customHeight="1" x14ac:dyDescent="0.3">
      <c r="A81" s="134" t="s">
        <v>211</v>
      </c>
      <c r="B81" s="158">
        <v>1</v>
      </c>
      <c r="C81" s="157"/>
      <c r="D81" s="141" t="s">
        <v>254</v>
      </c>
      <c r="E81" s="160">
        <v>40</v>
      </c>
      <c r="F81" s="155"/>
      <c r="G81" s="141" t="s">
        <v>262</v>
      </c>
      <c r="H81" s="160">
        <v>30</v>
      </c>
      <c r="I81" s="155"/>
    </row>
    <row r="82" spans="1:12" ht="13.5" customHeight="1" x14ac:dyDescent="0.3">
      <c r="A82" s="139" t="s">
        <v>200</v>
      </c>
      <c r="B82" s="162">
        <v>5</v>
      </c>
      <c r="C82" s="155"/>
      <c r="D82" s="141" t="s">
        <v>255</v>
      </c>
      <c r="E82" s="160">
        <v>70</v>
      </c>
      <c r="F82" s="155"/>
      <c r="G82" s="141" t="s">
        <v>259</v>
      </c>
      <c r="H82" s="160">
        <v>35</v>
      </c>
      <c r="I82" s="155"/>
    </row>
    <row r="83" spans="1:12" ht="13.5" customHeight="1" x14ac:dyDescent="0.3">
      <c r="A83" s="141" t="s">
        <v>201</v>
      </c>
      <c r="B83" s="160">
        <v>10</v>
      </c>
      <c r="C83" s="155"/>
      <c r="D83" s="141" t="s">
        <v>256</v>
      </c>
      <c r="E83" s="160">
        <v>100</v>
      </c>
      <c r="F83" s="155"/>
      <c r="G83" s="141" t="s">
        <v>312</v>
      </c>
      <c r="H83" s="160">
        <v>40</v>
      </c>
      <c r="I83" s="155"/>
    </row>
    <row r="84" spans="1:12" ht="13.5" customHeight="1" x14ac:dyDescent="0.3">
      <c r="A84" s="141" t="s">
        <v>320</v>
      </c>
      <c r="B84" s="160">
        <v>10</v>
      </c>
      <c r="C84" s="155"/>
      <c r="D84" s="141" t="s">
        <v>257</v>
      </c>
      <c r="E84" s="160">
        <v>150</v>
      </c>
      <c r="F84" s="155"/>
      <c r="G84" s="141" t="s">
        <v>264</v>
      </c>
      <c r="H84" s="160">
        <v>50</v>
      </c>
      <c r="I84" s="155"/>
    </row>
    <row r="85" spans="1:12" ht="13.5" customHeight="1" x14ac:dyDescent="0.3">
      <c r="A85" s="141" t="s">
        <v>321</v>
      </c>
      <c r="B85" s="160">
        <v>10</v>
      </c>
      <c r="C85" s="155"/>
      <c r="D85" s="141" t="s">
        <v>258</v>
      </c>
      <c r="E85" s="165">
        <v>200</v>
      </c>
      <c r="F85" s="155"/>
      <c r="G85" s="141" t="s">
        <v>265</v>
      </c>
      <c r="H85" s="160">
        <v>70</v>
      </c>
      <c r="I85" s="155"/>
    </row>
    <row r="86" spans="1:12" ht="13.5" customHeight="1" x14ac:dyDescent="0.3">
      <c r="A86" s="143" t="s">
        <v>332</v>
      </c>
      <c r="B86" s="161">
        <v>50</v>
      </c>
      <c r="C86" s="155"/>
      <c r="D86" s="143" t="s">
        <v>260</v>
      </c>
      <c r="E86" s="161">
        <v>30</v>
      </c>
      <c r="F86" s="155"/>
      <c r="G86" s="141" t="s">
        <v>266</v>
      </c>
      <c r="H86" s="160">
        <v>100</v>
      </c>
      <c r="I86" s="155"/>
    </row>
    <row r="87" spans="1:12" ht="13.5" customHeight="1" x14ac:dyDescent="0.3">
      <c r="A87" s="139" t="s">
        <v>311</v>
      </c>
      <c r="B87" s="162">
        <v>10</v>
      </c>
      <c r="C87" s="155"/>
      <c r="D87" s="139" t="s">
        <v>290</v>
      </c>
      <c r="E87" s="172">
        <v>10</v>
      </c>
      <c r="F87" s="155"/>
      <c r="G87" s="141" t="s">
        <v>288</v>
      </c>
      <c r="H87" s="160">
        <v>100</v>
      </c>
      <c r="I87" s="155"/>
    </row>
    <row r="88" spans="1:12" ht="13.5" customHeight="1" thickBot="1" x14ac:dyDescent="0.35">
      <c r="A88" s="141" t="s">
        <v>315</v>
      </c>
      <c r="B88" s="160">
        <v>20</v>
      </c>
      <c r="C88" s="155"/>
      <c r="D88" s="139" t="s">
        <v>212</v>
      </c>
      <c r="E88" s="162">
        <v>30</v>
      </c>
      <c r="F88" s="155"/>
      <c r="G88" s="144" t="s">
        <v>319</v>
      </c>
      <c r="H88" s="168">
        <v>150</v>
      </c>
      <c r="I88" s="155"/>
    </row>
    <row r="89" spans="1:12" ht="13.5" customHeight="1" x14ac:dyDescent="0.3">
      <c r="A89" s="141" t="s">
        <v>270</v>
      </c>
      <c r="B89" s="160">
        <v>20</v>
      </c>
      <c r="C89" s="155"/>
      <c r="D89" s="141" t="s">
        <v>250</v>
      </c>
      <c r="E89" s="160">
        <v>30</v>
      </c>
      <c r="F89" s="155"/>
      <c r="G89" s="155"/>
      <c r="H89" s="155"/>
      <c r="I89" s="155"/>
    </row>
    <row r="90" spans="1:12" ht="13.5" customHeight="1" x14ac:dyDescent="0.3">
      <c r="A90" s="141" t="s">
        <v>286</v>
      </c>
      <c r="B90" s="160">
        <v>30</v>
      </c>
      <c r="C90" s="155"/>
      <c r="D90" s="141" t="s">
        <v>251</v>
      </c>
      <c r="E90" s="160">
        <v>20</v>
      </c>
      <c r="F90" s="155"/>
      <c r="I90" s="155"/>
      <c r="J90" s="155"/>
      <c r="K90" s="155"/>
    </row>
    <row r="91" spans="1:12" ht="13.5" customHeight="1" x14ac:dyDescent="0.3">
      <c r="A91" s="141" t="s">
        <v>317</v>
      </c>
      <c r="B91" s="160">
        <v>50</v>
      </c>
      <c r="C91" s="155"/>
      <c r="D91" s="141" t="s">
        <v>252</v>
      </c>
      <c r="E91" s="160">
        <v>30</v>
      </c>
      <c r="F91" s="155"/>
      <c r="I91" s="155"/>
      <c r="J91" s="155"/>
      <c r="K91" s="155"/>
      <c r="L91" s="155"/>
    </row>
    <row r="92" spans="1:12" ht="13.5" customHeight="1" x14ac:dyDescent="0.3">
      <c r="A92" s="141" t="s">
        <v>284</v>
      </c>
      <c r="B92" s="160">
        <v>50</v>
      </c>
      <c r="C92" s="155"/>
      <c r="D92" s="141" t="s">
        <v>280</v>
      </c>
      <c r="E92" s="160">
        <v>40</v>
      </c>
      <c r="F92" s="155"/>
      <c r="H92" s="155"/>
      <c r="I92" s="155"/>
      <c r="J92" s="155"/>
      <c r="K92" s="155"/>
      <c r="L92" s="155"/>
    </row>
    <row r="93" spans="1:12" ht="13.5" customHeight="1" thickBot="1" x14ac:dyDescent="0.35">
      <c r="A93" s="144" t="s">
        <v>281</v>
      </c>
      <c r="B93" s="168">
        <v>75</v>
      </c>
      <c r="C93" s="155"/>
      <c r="D93" s="141" t="s">
        <v>253</v>
      </c>
      <c r="E93" s="160">
        <v>50</v>
      </c>
      <c r="H93" s="155"/>
      <c r="I93" s="155"/>
      <c r="J93" s="155"/>
      <c r="K93" s="155"/>
      <c r="L93" s="155"/>
    </row>
    <row r="94" spans="1:12" ht="13.5" customHeight="1" x14ac:dyDescent="0.3">
      <c r="C94" s="155"/>
      <c r="D94" s="141" t="s">
        <v>366</v>
      </c>
      <c r="E94" s="160">
        <v>100</v>
      </c>
      <c r="I94" s="155"/>
      <c r="L94" s="155"/>
    </row>
    <row r="95" spans="1:12" ht="13.5" customHeight="1" thickBot="1" x14ac:dyDescent="0.35">
      <c r="D95" s="144" t="s">
        <v>307</v>
      </c>
      <c r="E95" s="168">
        <v>100</v>
      </c>
    </row>
  </sheetData>
  <sheetProtection formatCells="0" selectLockedCells="1"/>
  <mergeCells count="5">
    <mergeCell ref="E2:G2"/>
    <mergeCell ref="G25:H27"/>
    <mergeCell ref="A1:H1"/>
    <mergeCell ref="G30:H45"/>
    <mergeCell ref="J5:J8"/>
  </mergeCells>
  <conditionalFormatting sqref="H29">
    <cfRule type="colorScale" priority="1">
      <colorScale>
        <cfvo type="num" val="9"/>
        <cfvo type="num" val="12"/>
        <cfvo type="num" val="15"/>
        <color rgb="FFFFC000"/>
        <color rgb="FF00B050"/>
        <color rgb="FFFFC000"/>
      </colorScale>
    </cfRule>
  </conditionalFormatting>
  <pageMargins left="0.25" right="0.25" top="0.75" bottom="0.75" header="0.3" footer="0.3"/>
  <pageSetup paperSize="9" scale="57" orientation="portrait" verticalDpi="0" r:id="rId1"/>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72"/>
  <sheetViews>
    <sheetView zoomScaleNormal="100" workbookViewId="0">
      <selection activeCell="C23" sqref="C23"/>
    </sheetView>
  </sheetViews>
  <sheetFormatPr baseColWidth="10" defaultColWidth="0" defaultRowHeight="16.5" zeroHeight="1" x14ac:dyDescent="0.3"/>
  <cols>
    <col min="1" max="1" width="68.42578125" style="145" customWidth="1"/>
    <col min="2" max="2" width="17.85546875" style="145" customWidth="1"/>
    <col min="3" max="3" width="50.5703125" style="145" customWidth="1"/>
    <col min="4" max="16384" width="11.42578125" style="111" hidden="1"/>
  </cols>
  <sheetData>
    <row r="1" spans="1:3" ht="23.25" x14ac:dyDescent="0.35">
      <c r="A1" s="256" t="s">
        <v>8</v>
      </c>
      <c r="B1" s="257"/>
      <c r="C1" s="258"/>
    </row>
    <row r="2" spans="1:3" ht="21" x14ac:dyDescent="0.35">
      <c r="A2" s="4" t="s">
        <v>166</v>
      </c>
      <c r="B2" s="21" t="s">
        <v>172</v>
      </c>
      <c r="C2" s="20" t="s">
        <v>352</v>
      </c>
    </row>
    <row r="3" spans="1:3" ht="17.25" thickBot="1" x14ac:dyDescent="0.35">
      <c r="A3" s="277" t="s">
        <v>191</v>
      </c>
      <c r="B3" s="278"/>
      <c r="C3" s="279"/>
    </row>
    <row r="4" spans="1:3" ht="17.25" thickBot="1" x14ac:dyDescent="0.35">
      <c r="A4" s="111"/>
      <c r="B4" s="111"/>
      <c r="C4" s="111"/>
    </row>
    <row r="5" spans="1:3" x14ac:dyDescent="0.3">
      <c r="A5" s="191" t="s">
        <v>181</v>
      </c>
      <c r="B5" s="280" t="s">
        <v>167</v>
      </c>
      <c r="C5" s="281"/>
    </row>
    <row r="6" spans="1:3" ht="16.5" customHeight="1" x14ac:dyDescent="0.3">
      <c r="A6" s="274" t="s">
        <v>189</v>
      </c>
      <c r="B6" s="284" t="s">
        <v>356</v>
      </c>
      <c r="C6" s="285"/>
    </row>
    <row r="7" spans="1:3" x14ac:dyDescent="0.3">
      <c r="A7" s="274"/>
      <c r="B7" s="284"/>
      <c r="C7" s="285"/>
    </row>
    <row r="8" spans="1:3" x14ac:dyDescent="0.3">
      <c r="A8" s="274"/>
      <c r="B8" s="284"/>
      <c r="C8" s="285"/>
    </row>
    <row r="9" spans="1:3" x14ac:dyDescent="0.3">
      <c r="A9" s="274"/>
      <c r="B9" s="284"/>
      <c r="C9" s="285"/>
    </row>
    <row r="10" spans="1:3" x14ac:dyDescent="0.3">
      <c r="A10" s="274"/>
      <c r="B10" s="284"/>
      <c r="C10" s="285"/>
    </row>
    <row r="11" spans="1:3" x14ac:dyDescent="0.3">
      <c r="A11" s="274"/>
      <c r="B11" s="284"/>
      <c r="C11" s="285"/>
    </row>
    <row r="12" spans="1:3" ht="16.5" customHeight="1" x14ac:dyDescent="0.3">
      <c r="A12" s="274"/>
      <c r="B12" s="284"/>
      <c r="C12" s="285"/>
    </row>
    <row r="13" spans="1:3" ht="16.5" customHeight="1" thickBot="1" x14ac:dyDescent="0.35">
      <c r="A13" s="274"/>
      <c r="B13" s="286"/>
      <c r="C13" s="287"/>
    </row>
    <row r="14" spans="1:3" x14ac:dyDescent="0.3">
      <c r="A14" s="274"/>
      <c r="B14" s="280" t="s">
        <v>168</v>
      </c>
      <c r="C14" s="281"/>
    </row>
    <row r="15" spans="1:3" ht="17.25" thickBot="1" x14ac:dyDescent="0.35">
      <c r="A15" s="274"/>
      <c r="B15" s="282" t="s">
        <v>169</v>
      </c>
      <c r="C15" s="283"/>
    </row>
    <row r="16" spans="1:3" x14ac:dyDescent="0.3">
      <c r="A16" s="192" t="s">
        <v>175</v>
      </c>
      <c r="B16" s="291" t="s">
        <v>170</v>
      </c>
      <c r="C16" s="281"/>
    </row>
    <row r="17" spans="1:3" ht="17.25" thickBot="1" x14ac:dyDescent="0.35">
      <c r="A17" s="288" t="s">
        <v>355</v>
      </c>
      <c r="B17" s="289" t="s">
        <v>171</v>
      </c>
      <c r="C17" s="290"/>
    </row>
    <row r="18" spans="1:3" ht="16.5" customHeight="1" x14ac:dyDescent="0.3">
      <c r="A18" s="288"/>
      <c r="B18" s="193" t="s">
        <v>173</v>
      </c>
      <c r="C18" s="194" t="s">
        <v>174</v>
      </c>
    </row>
    <row r="19" spans="1:3" ht="16.5" customHeight="1" thickBot="1" x14ac:dyDescent="0.35">
      <c r="A19" s="292"/>
      <c r="B19" s="24"/>
      <c r="C19" s="25"/>
    </row>
    <row r="20" spans="1:3" x14ac:dyDescent="0.3">
      <c r="A20" s="192" t="s">
        <v>182</v>
      </c>
      <c r="B20" s="24"/>
      <c r="C20" s="25"/>
    </row>
    <row r="21" spans="1:3" ht="16.5" customHeight="1" x14ac:dyDescent="0.3">
      <c r="A21" s="285" t="s">
        <v>193</v>
      </c>
      <c r="B21" s="24"/>
      <c r="C21" s="25"/>
    </row>
    <row r="22" spans="1:3" x14ac:dyDescent="0.3">
      <c r="A22" s="285"/>
      <c r="B22" s="26"/>
      <c r="C22" s="25"/>
    </row>
    <row r="23" spans="1:3" x14ac:dyDescent="0.3">
      <c r="A23" s="285"/>
      <c r="B23" s="24"/>
      <c r="C23" s="25"/>
    </row>
    <row r="24" spans="1:3" x14ac:dyDescent="0.3">
      <c r="A24" s="285"/>
      <c r="B24" s="24"/>
      <c r="C24" s="25"/>
    </row>
    <row r="25" spans="1:3" ht="16.5" customHeight="1" x14ac:dyDescent="0.3">
      <c r="A25" s="285"/>
      <c r="B25" s="26"/>
      <c r="C25" s="25"/>
    </row>
    <row r="26" spans="1:3" ht="16.5" customHeight="1" thickBot="1" x14ac:dyDescent="0.35">
      <c r="A26" s="285"/>
      <c r="B26" s="198"/>
      <c r="C26" s="199"/>
    </row>
    <row r="27" spans="1:3" ht="16.5" customHeight="1" thickBot="1" x14ac:dyDescent="0.35">
      <c r="A27" s="287"/>
      <c r="B27" s="200" t="s">
        <v>178</v>
      </c>
      <c r="C27" s="201"/>
    </row>
    <row r="28" spans="1:3" ht="16.5" customHeight="1" x14ac:dyDescent="0.3">
      <c r="A28" s="195" t="s">
        <v>176</v>
      </c>
      <c r="B28" s="284" t="s">
        <v>180</v>
      </c>
      <c r="C28" s="285"/>
    </row>
    <row r="29" spans="1:3" x14ac:dyDescent="0.3">
      <c r="A29" s="288" t="s">
        <v>179</v>
      </c>
      <c r="B29" s="284"/>
      <c r="C29" s="285"/>
    </row>
    <row r="30" spans="1:3" ht="16.5" customHeight="1" thickBot="1" x14ac:dyDescent="0.35">
      <c r="A30" s="288"/>
      <c r="B30" s="286"/>
      <c r="C30" s="287"/>
    </row>
    <row r="31" spans="1:3" ht="16.5" customHeight="1" x14ac:dyDescent="0.3">
      <c r="A31" s="288"/>
      <c r="B31" s="196" t="s">
        <v>346</v>
      </c>
      <c r="C31" s="197"/>
    </row>
    <row r="32" spans="1:3" ht="16.5" customHeight="1" x14ac:dyDescent="0.3">
      <c r="A32" s="284"/>
      <c r="B32" s="284" t="s">
        <v>190</v>
      </c>
      <c r="C32" s="285"/>
    </row>
    <row r="33" spans="1:3" ht="16.5" customHeight="1" thickBot="1" x14ac:dyDescent="0.35">
      <c r="A33" s="27" t="s">
        <v>177</v>
      </c>
      <c r="B33" s="286"/>
      <c r="C33" s="287"/>
    </row>
    <row r="34" spans="1:3" hidden="1" x14ac:dyDescent="0.3"/>
    <row r="35" spans="1:3" hidden="1" x14ac:dyDescent="0.3"/>
    <row r="36" spans="1:3" hidden="1" x14ac:dyDescent="0.3"/>
    <row r="37" spans="1:3" hidden="1" x14ac:dyDescent="0.3"/>
    <row r="38" spans="1:3" hidden="1" x14ac:dyDescent="0.3"/>
    <row r="39" spans="1:3" hidden="1" x14ac:dyDescent="0.3"/>
    <row r="40" spans="1:3" hidden="1" x14ac:dyDescent="0.3"/>
    <row r="41" spans="1:3" hidden="1" x14ac:dyDescent="0.3"/>
    <row r="42" spans="1:3" hidden="1" x14ac:dyDescent="0.3"/>
    <row r="43" spans="1:3" hidden="1" x14ac:dyDescent="0.3"/>
    <row r="44" spans="1:3" hidden="1" x14ac:dyDescent="0.3"/>
    <row r="45" spans="1:3" hidden="1" x14ac:dyDescent="0.3"/>
    <row r="46" spans="1:3" hidden="1" x14ac:dyDescent="0.3"/>
    <row r="47" spans="1:3" hidden="1" x14ac:dyDescent="0.3"/>
    <row r="48" spans="1:3"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sheetData>
  <sheetProtection formatCells="0" selectLockedCells="1"/>
  <mergeCells count="14">
    <mergeCell ref="A21:A27"/>
    <mergeCell ref="A29:A32"/>
    <mergeCell ref="B17:C17"/>
    <mergeCell ref="B16:C16"/>
    <mergeCell ref="A17:A19"/>
    <mergeCell ref="B28:C30"/>
    <mergeCell ref="B32:C33"/>
    <mergeCell ref="A1:C1"/>
    <mergeCell ref="A3:C3"/>
    <mergeCell ref="B5:C5"/>
    <mergeCell ref="B14:C14"/>
    <mergeCell ref="B15:C15"/>
    <mergeCell ref="A6:A15"/>
    <mergeCell ref="B6:C13"/>
  </mergeCells>
  <hyperlinks>
    <hyperlink ref="B15" r:id="rId1"/>
    <hyperlink ref="A33" r:id="rId2" display="Die genaue Funktionsweise ist hier erklärt."/>
  </hyperlinks>
  <pageMargins left="0.25" right="0.25" top="0.75" bottom="0.75" header="0.3" footer="0.3"/>
  <pageSetup paperSize="9" scale="89" orientation="landscape" verticalDpi="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Cons</vt:lpstr>
      <vt:lpstr>Fertigkeiten</vt:lpstr>
      <vt:lpstr>Magie</vt:lpstr>
      <vt:lpstr>Start-EP</vt:lpstr>
      <vt:lpstr>Konfiguration</vt:lpstr>
      <vt:lpstr>Info</vt:lpstr>
      <vt:lpstr>Fertigkeiten!Druckbereich</vt:lpstr>
      <vt:lpstr>Konfiguration!Druckbereich</vt:lpstr>
      <vt:lpstr>Magie!Druckbereich</vt:lpstr>
      <vt:lpstr>'Start-EP'!Druckbereich</vt:lpstr>
    </vt:vector>
  </TitlesOfParts>
  <Company>fintec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Ullrich</dc:creator>
  <cp:lastModifiedBy>Björn</cp:lastModifiedBy>
  <dcterms:created xsi:type="dcterms:W3CDTF">2013-11-05T09:09:22Z</dcterms:created>
  <dcterms:modified xsi:type="dcterms:W3CDTF">2017-05-01T16:10:47Z</dcterms:modified>
</cp:coreProperties>
</file>